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Public\Обмен\223 ФЗ\2026\2 Электронный магазин\23 подкладки на столы в буфет\"/>
    </mc:Choice>
  </mc:AlternateContent>
  <xr:revisionPtr revIDLastSave="0" documentId="13_ncr:1_{EBCEB37E-F379-4C44-AF87-732B84A8A855}" xr6:coauthVersionLast="47" xr6:coauthVersionMax="47" xr10:uidLastSave="{00000000-0000-0000-0000-000000000000}"/>
  <bookViews>
    <workbookView xWindow="0" yWindow="600" windowWidth="32914" windowHeight="17914" xr2:uid="{00000000-000D-0000-FFFF-FFFF00000000}"/>
  </bookViews>
  <sheets>
    <sheet name="Расчет ЦК (минимальная)" sheetId="12" r:id="rId1"/>
    <sheet name="Расчет НМЦК (средняя)" sheetId="13" r:id="rId2"/>
  </sheets>
  <calcPr calcId="181029" fullPrecision="0"/>
</workbook>
</file>

<file path=xl/calcChain.xml><?xml version="1.0" encoding="utf-8"?>
<calcChain xmlns="http://schemas.openxmlformats.org/spreadsheetml/2006/main">
  <c r="E13" i="12" l="1"/>
  <c r="K11" i="12" l="1"/>
  <c r="L11" i="12"/>
  <c r="K12" i="12"/>
  <c r="L12" i="12"/>
  <c r="F57" i="13"/>
  <c r="G57" i="13"/>
  <c r="H57" i="13"/>
  <c r="L11" i="13"/>
  <c r="M12" i="12" l="1"/>
  <c r="N12" i="12" s="1"/>
  <c r="Q12" i="12" s="1"/>
  <c r="M11" i="12"/>
  <c r="N11" i="12" s="1"/>
  <c r="Q11" i="12" s="1"/>
  <c r="L16" i="13"/>
  <c r="M16" i="13"/>
  <c r="L17" i="13"/>
  <c r="M17" i="13"/>
  <c r="L18" i="13"/>
  <c r="M18" i="13"/>
  <c r="L19" i="13"/>
  <c r="M19" i="13"/>
  <c r="L20" i="13"/>
  <c r="M20" i="13"/>
  <c r="L21" i="13"/>
  <c r="M21" i="13"/>
  <c r="L22" i="13"/>
  <c r="M22" i="13"/>
  <c r="N22" i="13" s="1"/>
  <c r="P22" i="13" s="1"/>
  <c r="S22" i="13" s="1"/>
  <c r="L23" i="13"/>
  <c r="M23" i="13"/>
  <c r="L24" i="13"/>
  <c r="M24" i="13"/>
  <c r="L25" i="13"/>
  <c r="M25" i="13"/>
  <c r="L26" i="13"/>
  <c r="M26" i="13"/>
  <c r="L27" i="13"/>
  <c r="M27" i="13"/>
  <c r="L28" i="13"/>
  <c r="M28" i="13"/>
  <c r="L29" i="13"/>
  <c r="M29" i="13"/>
  <c r="L30" i="13"/>
  <c r="M30" i="13"/>
  <c r="L31" i="13"/>
  <c r="M31" i="13"/>
  <c r="L32" i="13"/>
  <c r="M32" i="13"/>
  <c r="L33" i="13"/>
  <c r="M33" i="13"/>
  <c r="L34" i="13"/>
  <c r="M34" i="13"/>
  <c r="L35" i="13"/>
  <c r="M35" i="13"/>
  <c r="L36" i="13"/>
  <c r="M36" i="13"/>
  <c r="L37" i="13"/>
  <c r="M37" i="13"/>
  <c r="L38" i="13"/>
  <c r="M38" i="13"/>
  <c r="L39" i="13"/>
  <c r="M39" i="13"/>
  <c r="L40" i="13"/>
  <c r="M40" i="13"/>
  <c r="L41" i="13"/>
  <c r="M41" i="13"/>
  <c r="L42" i="13"/>
  <c r="M42" i="13"/>
  <c r="L43" i="13"/>
  <c r="M43" i="13"/>
  <c r="L44" i="13"/>
  <c r="M44" i="13"/>
  <c r="L45" i="13"/>
  <c r="M45" i="13"/>
  <c r="L46" i="13"/>
  <c r="M46" i="13"/>
  <c r="L47" i="13"/>
  <c r="M47" i="13"/>
  <c r="L48" i="13"/>
  <c r="M48" i="13"/>
  <c r="L49" i="13"/>
  <c r="M49" i="13"/>
  <c r="L50" i="13"/>
  <c r="M50" i="13"/>
  <c r="L51" i="13"/>
  <c r="M51" i="13"/>
  <c r="L52" i="13"/>
  <c r="M52" i="13"/>
  <c r="Q13" i="12" l="1"/>
  <c r="N50" i="13"/>
  <c r="N31" i="13"/>
  <c r="N24" i="13"/>
  <c r="N40" i="13"/>
  <c r="P40" i="13" s="1"/>
  <c r="S40" i="13" s="1"/>
  <c r="N49" i="13"/>
  <c r="N38" i="13"/>
  <c r="P38" i="13" s="1"/>
  <c r="S38" i="13" s="1"/>
  <c r="N47" i="13"/>
  <c r="P47" i="13" s="1"/>
  <c r="S47" i="13" s="1"/>
  <c r="N23" i="13"/>
  <c r="P23" i="13" s="1"/>
  <c r="S23" i="13" s="1"/>
  <c r="N51" i="13"/>
  <c r="P51" i="13" s="1"/>
  <c r="S51" i="13" s="1"/>
  <c r="N45" i="13"/>
  <c r="P45" i="13" s="1"/>
  <c r="S45" i="13" s="1"/>
  <c r="N26" i="13"/>
  <c r="P26" i="13" s="1"/>
  <c r="S26" i="13" s="1"/>
  <c r="N21" i="13"/>
  <c r="P21" i="13" s="1"/>
  <c r="S21" i="13" s="1"/>
  <c r="N48" i="13"/>
  <c r="P48" i="13" s="1"/>
  <c r="S48" i="13" s="1"/>
  <c r="P31" i="13"/>
  <c r="S31" i="13" s="1"/>
  <c r="N46" i="13"/>
  <c r="P46" i="13" s="1"/>
  <c r="S46" i="13" s="1"/>
  <c r="N29" i="13"/>
  <c r="P29" i="13" s="1"/>
  <c r="S29" i="13" s="1"/>
  <c r="N39" i="13"/>
  <c r="P39" i="13" s="1"/>
  <c r="S39" i="13" s="1"/>
  <c r="N33" i="13"/>
  <c r="P33" i="13" s="1"/>
  <c r="S33" i="13" s="1"/>
  <c r="P49" i="13"/>
  <c r="S49" i="13" s="1"/>
  <c r="N41" i="13"/>
  <c r="P41" i="13" s="1"/>
  <c r="S41" i="13" s="1"/>
  <c r="N32" i="13"/>
  <c r="P32" i="13" s="1"/>
  <c r="S32" i="13" s="1"/>
  <c r="N28" i="13"/>
  <c r="P28" i="13" s="1"/>
  <c r="S28" i="13" s="1"/>
  <c r="N44" i="13"/>
  <c r="P44" i="13" s="1"/>
  <c r="S44" i="13" s="1"/>
  <c r="N36" i="13"/>
  <c r="P36" i="13" s="1"/>
  <c r="S36" i="13" s="1"/>
  <c r="N35" i="13"/>
  <c r="P35" i="13" s="1"/>
  <c r="S35" i="13" s="1"/>
  <c r="N27" i="13"/>
  <c r="P27" i="13" s="1"/>
  <c r="S27" i="13" s="1"/>
  <c r="N17" i="13"/>
  <c r="P17" i="13" s="1"/>
  <c r="S17" i="13" s="1"/>
  <c r="N42" i="13"/>
  <c r="P42" i="13" s="1"/>
  <c r="S42" i="13" s="1"/>
  <c r="N34" i="13"/>
  <c r="P34" i="13" s="1"/>
  <c r="S34" i="13" s="1"/>
  <c r="P50" i="13"/>
  <c r="S50" i="13" s="1"/>
  <c r="N19" i="13"/>
  <c r="P19" i="13" s="1"/>
  <c r="S19" i="13" s="1"/>
  <c r="N43" i="13"/>
  <c r="P43" i="13" s="1"/>
  <c r="S43" i="13" s="1"/>
  <c r="N18" i="13"/>
  <c r="P18" i="13" s="1"/>
  <c r="S18" i="13" s="1"/>
  <c r="N25" i="13"/>
  <c r="P25" i="13" s="1"/>
  <c r="S25" i="13" s="1"/>
  <c r="N52" i="13"/>
  <c r="P52" i="13" s="1"/>
  <c r="S52" i="13" s="1"/>
  <c r="P24" i="13"/>
  <c r="S24" i="13" s="1"/>
  <c r="N20" i="13"/>
  <c r="P20" i="13" s="1"/>
  <c r="S20" i="13" s="1"/>
  <c r="N30" i="13"/>
  <c r="P30" i="13" s="1"/>
  <c r="S30" i="13" s="1"/>
  <c r="N16" i="13"/>
  <c r="P16" i="13" s="1"/>
  <c r="S16" i="13" s="1"/>
  <c r="N37" i="13"/>
  <c r="P37" i="13" s="1"/>
  <c r="S37" i="13" s="1"/>
  <c r="L12" i="13"/>
  <c r="M12" i="13"/>
  <c r="L13" i="13"/>
  <c r="M13" i="13"/>
  <c r="L14" i="13"/>
  <c r="M14" i="13"/>
  <c r="L15" i="13"/>
  <c r="M15" i="13"/>
  <c r="G13" i="12"/>
  <c r="F13" i="12"/>
  <c r="M56" i="13"/>
  <c r="L56" i="13"/>
  <c r="M55" i="13"/>
  <c r="L55" i="13"/>
  <c r="M54" i="13"/>
  <c r="L54" i="13"/>
  <c r="M53" i="13"/>
  <c r="L53" i="13"/>
  <c r="M11" i="13"/>
  <c r="N11" i="13" s="1"/>
  <c r="P11" i="13" s="1"/>
  <c r="S11" i="13" s="1"/>
  <c r="N13" i="13" l="1"/>
  <c r="P13" i="13" s="1"/>
  <c r="S13" i="13" s="1"/>
  <c r="N12" i="13"/>
  <c r="P12" i="13" s="1"/>
  <c r="S12" i="13" s="1"/>
  <c r="N15" i="13"/>
  <c r="P15" i="13" s="1"/>
  <c r="S15" i="13" s="1"/>
  <c r="N14" i="13"/>
  <c r="P14" i="13" s="1"/>
  <c r="S14" i="13" s="1"/>
  <c r="N56" i="13"/>
  <c r="P56" i="13" s="1"/>
  <c r="S56" i="13" s="1"/>
  <c r="N54" i="13"/>
  <c r="P54" i="13" s="1"/>
  <c r="S54" i="13" s="1"/>
  <c r="N55" i="13"/>
  <c r="P55" i="13" s="1"/>
  <c r="S55" i="13" s="1"/>
  <c r="N53" i="13"/>
  <c r="P53" i="13" s="1"/>
  <c r="S53" i="13" s="1"/>
  <c r="S57" i="13" l="1"/>
  <c r="K6" i="13" s="1"/>
  <c r="J6" i="12"/>
</calcChain>
</file>

<file path=xl/sharedStrings.xml><?xml version="1.0" encoding="utf-8"?>
<sst xmlns="http://schemas.openxmlformats.org/spreadsheetml/2006/main" count="357" uniqueCount="130">
  <si>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</si>
  <si>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</si>
  <si>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</si>
  <si>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</si>
  <si>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</si>
  <si>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Используемый метод определения НМЦК с обоснованием</t>
  </si>
  <si>
    <t>ИТОГО:</t>
  </si>
  <si>
    <t xml:space="preserve">Метод сопоставимых рыночных цен (анализа рынка) как приоритетный метод в соответствии с Приказом Министерства экономического развития Российской Федерации от 2 октября 2013 года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</t>
  </si>
  <si>
    <t>Номер источника ценовой информации (ИЦИ №i) и цена единицы товара, представленная i-тым поставщиком 
ИЦИ (Цi), руб.</t>
  </si>
  <si>
    <t>v - кол-во (объем) закупаемого товара, ед.</t>
  </si>
  <si>
    <t>Ед. измерения</t>
  </si>
  <si>
    <t>Технические характеристики товара</t>
  </si>
  <si>
    <t>Наименование товара</t>
  </si>
  <si>
    <t>(должность)</t>
  </si>
  <si>
    <t>(ФИО)</t>
  </si>
  <si>
    <t>(подпись)</t>
  </si>
  <si>
    <t>Дата подготовки обоснования:</t>
  </si>
  <si>
    <t>Наименование и основные характеристики объекта закупки</t>
  </si>
  <si>
    <t>ККН / ОКПД-2</t>
  </si>
  <si>
    <t>Начальная (максимальная) цена контракта, руб.</t>
  </si>
  <si>
    <r>
      <t xml:space="preserve">V - коэф-нт вариации 
</t>
    </r>
    <r>
      <rPr>
        <i/>
        <sz val="10"/>
        <rFont val="Times New Roman"/>
        <family val="1"/>
        <charset val="204"/>
      </rPr>
      <t>(не должен превышать 33%)</t>
    </r>
  </si>
  <si>
    <t>В результате расчета коэффициент вариации определен в размере менее 33%, т.о., совокупность значений, используемых в расчете при определении НМЦК, считается однородной.</t>
  </si>
  <si>
    <t>Начальная (максимальная) цена за единицу товара, руб.</t>
  </si>
  <si>
    <t>РАСЧЕТ-ОБОСНОВАНИЕ НАЧАЛЬНОЙ (МАКСИМАЛЬНОЙ) ЦЕНЫ КОНТРАКТА</t>
  </si>
  <si>
    <t>Цена контракта, цена единицы вида товара сформирована с учетом транспортных расходов, в том числе по погрузке-разгрузке с подъемом на нужный этаж в помещения, указанные заказчиком,  расходов на услуги сторонних организаций, расходов на страхование, уплату таможенных пошлин, всех налогов и иных обязательных платежей, уплачиваемых поставщиком в соответствии с законодательством РФ, связанных с исполнением обязательств перед заказчиком.</t>
  </si>
  <si>
    <t>Цена контракта, заключаемого с единственным поставщиком, руб.</t>
  </si>
  <si>
    <t>Итого:</t>
  </si>
  <si>
    <t>Используемый метод определения ЦКЕП с обоснованием</t>
  </si>
  <si>
    <t xml:space="preserve">Объём необходимого количества товара определен в соответствии: </t>
  </si>
  <si>
    <t>Цена контракта, заключаемого с единственным поставщиком, руб.*</t>
  </si>
  <si>
    <t>Минимальная цена за единицу товара, руб.*</t>
  </si>
  <si>
    <t>РАСЧЕТ-ОБОСНОВАНИЕ ЦЕНЫ КОНТРАКТА, ЗАКЛЮЧАЕМОГО С ЕДИНСТВЕННЫМ ПОСТАВЩИКОМ</t>
  </si>
  <si>
    <t>Ответы на запрос получены от трех поставщиков.</t>
  </si>
  <si>
    <t>Черенов Д.В.</t>
  </si>
  <si>
    <t>не предоставили</t>
  </si>
  <si>
    <t xml:space="preserve">не предоставили </t>
  </si>
  <si>
    <t>шт.</t>
  </si>
  <si>
    <t xml:space="preserve">      (подпись)</t>
  </si>
  <si>
    <t xml:space="preserve">  _____________</t>
  </si>
  <si>
    <t xml:space="preserve">                (должность)</t>
  </si>
  <si>
    <t xml:space="preserve">ИЦИ №4 </t>
  </si>
  <si>
    <t xml:space="preserve">ИЦИ №5 </t>
  </si>
  <si>
    <t>Код ОКПД 2</t>
  </si>
  <si>
    <t>Заведующий осветительным цехом</t>
  </si>
  <si>
    <t>В соответсвии с Техническим заданием</t>
  </si>
  <si>
    <t>не предоставил</t>
  </si>
  <si>
    <t>Заказчиком был направлен запрос о предоставлении ценовой информации № 698/01-07 от "30" ноября 2025 пятерым поставщикам, обладающим опытом поставок соответствующих товаров</t>
  </si>
  <si>
    <r>
      <t xml:space="preserve">Поставка </t>
    </r>
    <r>
      <rPr>
        <u/>
        <sz val="12"/>
        <color indexed="8"/>
        <rFont val="Times New Roman"/>
        <family val="1"/>
        <charset val="204"/>
      </rPr>
      <t>Расходные материалы для осветительского цеха</t>
    </r>
    <r>
      <rPr>
        <sz val="12"/>
        <color indexed="8"/>
        <rFont val="Times New Roman"/>
        <family val="1"/>
        <charset val="204"/>
      </rPr>
      <t xml:space="preserve">
</t>
    </r>
  </si>
  <si>
    <t>ИЦИ №1 ВХ. №1266/01-07 от "31" ноября 2025</t>
  </si>
  <si>
    <t>ИЦИ №2 ВХ. №1267/01-07 от "31" ноября 2025</t>
  </si>
  <si>
    <t>ИЦИ №3 ВХ. №1268/01-07 от "31" ноября 2025</t>
  </si>
  <si>
    <t>м.</t>
  </si>
  <si>
    <t>пар.</t>
  </si>
  <si>
    <t>27.40.15.150</t>
  </si>
  <si>
    <t>27.40.15.114</t>
  </si>
  <si>
    <t>27.40.39.113</t>
  </si>
  <si>
    <t>27.12.22.000.000</t>
  </si>
  <si>
    <t>27.12.22.000</t>
  </si>
  <si>
    <t>27.32.13.111</t>
  </si>
  <si>
    <t>27.33.11</t>
  </si>
  <si>
    <t>22.23.19</t>
  </si>
  <si>
    <t>22.21.42.141</t>
  </si>
  <si>
    <t>25.73.40.180</t>
  </si>
  <si>
    <t>26.30.50.120</t>
  </si>
  <si>
    <t>25.73.30.290</t>
  </si>
  <si>
    <t>27.40.21.120</t>
  </si>
  <si>
    <t>14.12.30.150</t>
  </si>
  <si>
    <t>27.33.13.110</t>
  </si>
  <si>
    <t>Лампа светодиодная LED 11 Вт 880Лм 2700К Эра</t>
  </si>
  <si>
    <t>Лампа энергосберегающая КЛЛ 18Вт Dulux</t>
  </si>
  <si>
    <t xml:space="preserve">Лампа светодиодная LED 19 Вт 1520Лм 2700К груша теплый E27 </t>
  </si>
  <si>
    <t>Лампа энергосберегающая КЛЛ 18Вт Dulux L 18/830 2G11 Osram</t>
  </si>
  <si>
    <t>Лампа энергосберегающая КЛЛ 55Вт Dulux L 55/840 2G11 Osram</t>
  </si>
  <si>
    <t>Светодиодный светильник FERON AL2115 встраиваемый 36W 2700K белый со встроенным ЭПРА</t>
  </si>
  <si>
    <t>Светодиодный универсальный светильник Сириус А UNI-1200x180x19мм 72Вт 4000К</t>
  </si>
  <si>
    <t>Автоматический выключатель дифференциального тока АВДТ 4п 40А 100мА тип AC ДИФ-101 4.5кА</t>
  </si>
  <si>
    <t>Выключатель автоматический однополюсный 16А С 4.5kA 230В City9 Set</t>
  </si>
  <si>
    <t>Выключатель автоматический трехполюсный 16А С 4.5kA 400В City9 Set</t>
  </si>
  <si>
    <t>Выключатель автоматический однополюсный 25А B 4.5kA 230В City9 Set</t>
  </si>
  <si>
    <t>Выключатель автоматический трехполюсный 25А С 4.5kA 400В City9 Set</t>
  </si>
  <si>
    <t>Выключатель автоматический однополюсный 32А С 4.5kA 230В City9 Set</t>
  </si>
  <si>
    <t>Выключатель автоматический трехполюсный 32А С 4.5kA 400В City9 Set</t>
  </si>
  <si>
    <t>Выключатель автоматический трехполюсный 20А С 4.5kA 400В City9 Set</t>
  </si>
  <si>
    <t>Выключатель автоматический однополюсный 10А С 4.5kA 230В City9 Set</t>
  </si>
  <si>
    <t>Выключатель автоматический трехполюсный 10А С 4.5kA 400В City9 Set</t>
  </si>
  <si>
    <t>Выключатель автоматический однополюсный 6А С 4.5kA 230В City9 Set</t>
  </si>
  <si>
    <t>Выключатель автоматический SYSTEMEPACT CCB250 36KA 3P3D TMD250 рычаг</t>
  </si>
  <si>
    <t>Выключатель автоматический SYSTEMEPACT CCB160 36KA 3P3D TMD160 рычаг</t>
  </si>
  <si>
    <t>Выключатель автоматический трехполюсный (АВ) С 63А 3P 6kA 400В City9 Set</t>
  </si>
  <si>
    <t>Выключатель автоматический трехполюсный 80А С ВА-201 10кА</t>
  </si>
  <si>
    <t>Выключатель автоматический трехполюсный (АВ) С 32А 3P 6kA 400В City9 Set</t>
  </si>
  <si>
    <t>Выключатель автоматический трехполюсный (АВ) С 50А 3P 6kA 400В City9 Set</t>
  </si>
  <si>
    <t>Выключатель автоматический трехполюсный (АВ) С 25А 3P 6kA 400В City9 Set</t>
  </si>
  <si>
    <t>Выключатель автоматический трехполюсный (АВ) С 40А 3P 6kA 400В City9 Set</t>
  </si>
  <si>
    <t>Выключатель автоматический трехполюсный (АВ) С 20А 3P 6kA 400В City9 Set</t>
  </si>
  <si>
    <t>Кабель ВВГнг(А)-LS 3Х1.5ок(N PE)-0.66</t>
  </si>
  <si>
    <t>Кабель ВВГнг(А)-LS 3Х2.5 (N, PE) однопроволочный -0.66</t>
  </si>
  <si>
    <t>ЭТЮД Выключатель одноклавишный скрытый белый сх.1</t>
  </si>
  <si>
    <t>ЭТЮД Выключатель двухклавишный наружный белый сх.5</t>
  </si>
  <si>
    <t>Клемма соединительная универсальная 3-х проводная с рычагом 0,5-6,0 (10шт) (WAGO 221-6</t>
  </si>
  <si>
    <t>Клемма соединительная универсальная 5-ти проводная с рычагом 0,5-6,0 (1шт) (WAGO 221-6</t>
  </si>
  <si>
    <t>Дюбель универсальный 6х42 с бортиком (100шт)</t>
  </si>
  <si>
    <t>Изолента ПВХ набор 5 цветов 15мм 10м Navigator</t>
  </si>
  <si>
    <t>Труба гофрированная ПВХ 20 мм с протяжкой легкая серая (100м)</t>
  </si>
  <si>
    <t>Протяжка кабельная (мини УЗК в бухте), стеклопруток, d=3.5 мм 10 м красная,</t>
  </si>
  <si>
    <t>ЭТАЛОН ЩИТ-100» УПАП ЩИТ-100 Пожарный Эталон</t>
  </si>
  <si>
    <t>Генератор огнетушащего аэрозоля АГС-12/0,3</t>
  </si>
  <si>
    <t>Пиростикер УМП АСТ КЛЕН-15</t>
  </si>
  <si>
    <t>Пиростикер УМП АСТ КЛЕН-45</t>
  </si>
  <si>
    <t>Набор изолированного инструмента КВТ НИИ-01 59380</t>
  </si>
  <si>
    <t>Налобный фонарь СИМАЛЕНД аккумуляторный, 5 Вт, 1200 мАч, COB, USB</t>
  </si>
  <si>
    <t xml:space="preserve">Трикотажные перчатки Gigant с ПВХ-покрытием точка, 10 класс, размер 10, черные </t>
  </si>
  <si>
    <t>Розетка открытой установки BLANCA двойная с заземлением без шторок</t>
  </si>
  <si>
    <r>
      <rPr>
        <b/>
        <sz val="12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</si>
  <si>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
</t>
    </r>
    <r>
      <rPr>
        <i/>
        <sz val="12"/>
        <rFont val="Times New Roman"/>
        <family val="1"/>
        <charset val="204"/>
      </rPr>
      <t>(не должен превышать 33%)</t>
    </r>
  </si>
  <si>
    <t>Дата подготовки обоснования: 03.07.2026</t>
  </si>
  <si>
    <t>Зам. Директора по эксплуатации</t>
  </si>
  <si>
    <t>Савченко Д. О.</t>
  </si>
  <si>
    <t>Начальная (максимальная) цена контракта сформирована в соответствии с требованиями статьи 22 Закона м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Контракта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В адрес Заказчика поступили 3 коммерческих предложения. Информация представлена в Таблице. На услуги, подлежащие закупке, не обнаружены акты Правительства Российской Федерации, устанавливающие исчерпывающие перечни источников информации, которые могут быть использованы для целей определения цены Контракта.</t>
  </si>
  <si>
    <t xml:space="preserve">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выбран метод сопоставимых рыночных цен (анализа рынка) как приоритетный метод в соответствии с Приказом Министерства экономического развития Российской Федерации от 2 октября 2013 года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</t>
  </si>
  <si>
    <t>Цена контракта, цена единицы вида товара, работы, услуги сформирована с учетом всех расходов, в том числе  расходов на услуги сторонних организаций, расходов на страхование, уплату таможенных пошлин, всех налогов и иных обязательных платежей, уплачиваемых поставщиком в соответствии с законодательством РФ, связанных с исполнением обязательств перед заказчиком.</t>
  </si>
  <si>
    <r>
      <t xml:space="preserve">В соответствии с принципом эффективности использования бюджетных средств и необходимости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бюджетного объема средств (результативности) (Ст.34. Бюджетного кодекса РФ от 31.07.1998 № 145-ФЗ) значение цены контракта для его заключения определено </t>
    </r>
    <r>
      <rPr>
        <b/>
        <u/>
        <sz val="10"/>
        <color indexed="8"/>
        <rFont val="Times New Roman"/>
        <family val="1"/>
        <charset val="204"/>
      </rPr>
      <t>по наименьшему значению.</t>
    </r>
  </si>
  <si>
    <t>ИЦИ №1 ВХ. №805/01-07 от "01" июля 2026</t>
  </si>
  <si>
    <t>ИЦИ №2 ВХ. №806/01-07 от "01" июля 2026</t>
  </si>
  <si>
    <t>ИЦИ №3 ВХ. №807/01-07 от "01" июля 2026</t>
  </si>
  <si>
    <t>Круг диаметром 1200 мм, 8 мм прозрачное оргстекло (для стола)</t>
  </si>
  <si>
    <t>Круг диаметром 8500 мм, 8 мм прозрачное оргстекло (для стола)</t>
  </si>
  <si>
    <r>
      <t>Поставка кругов из оргстекла</t>
    </r>
    <r>
      <rPr>
        <sz val="12"/>
        <color indexed="8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Основные характеристики указаны в Техническом Задание.</t>
    </r>
  </si>
  <si>
    <t xml:space="preserve">22.29.29.190 </t>
  </si>
  <si>
    <t>уп.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</si>
</sst>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_р_._-;\-* #,##0.00_р_._-;_-* &quot;-&quot;??_р_._-;_-@_-"/>
    <numFmt numFmtId="165" formatCode="0.00_ ;[Red]\-0.00\ "/>
  </numFmts>
  <fonts count="50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</font>
    <font>
      <sz val="12"/>
      <color indexed="8"/>
      <name val="Times New Roman"/>
      <family val="1"/>
      <charset val="204"/>
    </font>
    <font>
      <sz val="8"/>
      <name val="Calibri"/>
      <family val="2"/>
    </font>
    <font>
      <u/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44" fillId="0" borderId="0" applyFont="0" applyFill="0" applyBorder="0" applyAlignment="0" applyProtection="0"/>
  </cellStyleXfs>
  <cellXfs count="146">
    <xf numFmtId="0" fontId="0" fillId="0" borderId="0" xfId="0"/>
    <xf numFmtId="0" fontId="13" fillId="0" borderId="0" xfId="0" applyFont="1" applyAlignment="1">
      <alignment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/>
    </xf>
    <xf numFmtId="0" fontId="18" fillId="0" borderId="0" xfId="0" applyFont="1"/>
    <xf numFmtId="4" fontId="18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9" fillId="0" borderId="0" xfId="0" applyFont="1"/>
    <xf numFmtId="4" fontId="19" fillId="0" borderId="0" xfId="0" applyNumberFormat="1" applyFont="1" applyAlignment="1">
      <alignment horizontal="center" vertical="center"/>
    </xf>
    <xf numFmtId="0" fontId="20" fillId="0" borderId="0" xfId="0" applyFont="1"/>
    <xf numFmtId="0" fontId="14" fillId="3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1" fillId="0" borderId="0" xfId="0" applyFont="1" applyAlignment="1">
      <alignment horizontal="right" vertical="center" wrapText="1"/>
    </xf>
    <xf numFmtId="4" fontId="22" fillId="0" borderId="0" xfId="0" applyNumberFormat="1" applyFont="1" applyAlignment="1">
      <alignment horizontal="center" vertical="center" wrapText="1"/>
    </xf>
    <xf numFmtId="2" fontId="23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0" fontId="25" fillId="0" borderId="0" xfId="0" applyFont="1"/>
    <xf numFmtId="0" fontId="26" fillId="0" borderId="0" xfId="0" applyFont="1"/>
    <xf numFmtId="0" fontId="8" fillId="2" borderId="3" xfId="0" applyFont="1" applyFill="1" applyBorder="1" applyAlignment="1">
      <alignment horizontal="center" vertical="center"/>
    </xf>
    <xf numFmtId="0" fontId="32" fillId="0" borderId="0" xfId="0" applyFont="1"/>
    <xf numFmtId="0" fontId="13" fillId="2" borderId="0" xfId="0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 shrinkToFit="1"/>
    </xf>
    <xf numFmtId="0" fontId="18" fillId="2" borderId="5" xfId="0" applyFont="1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 shrinkToFit="1"/>
    </xf>
    <xf numFmtId="0" fontId="33" fillId="2" borderId="2" xfId="0" applyFont="1" applyFill="1" applyBorder="1" applyAlignment="1">
      <alignment horizontal="center" vertical="center" wrapText="1"/>
    </xf>
    <xf numFmtId="2" fontId="33" fillId="2" borderId="2" xfId="0" applyNumberFormat="1" applyFont="1" applyFill="1" applyBorder="1" applyAlignment="1">
      <alignment horizontal="center" vertical="center" wrapText="1"/>
    </xf>
    <xf numFmtId="10" fontId="3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2" fontId="33" fillId="3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4" fontId="30" fillId="0" borderId="10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4" fontId="6" fillId="0" borderId="5" xfId="0" applyNumberFormat="1" applyFont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center" vertical="center"/>
    </xf>
    <xf numFmtId="0" fontId="34" fillId="3" borderId="5" xfId="0" applyFont="1" applyFill="1" applyBorder="1" applyAlignment="1">
      <alignment horizontal="center" vertical="center" wrapText="1"/>
    </xf>
    <xf numFmtId="2" fontId="34" fillId="0" borderId="5" xfId="0" applyNumberFormat="1" applyFont="1" applyBorder="1" applyAlignment="1">
      <alignment horizontal="center" vertical="center" wrapText="1"/>
    </xf>
    <xf numFmtId="10" fontId="34" fillId="0" borderId="6" xfId="0" applyNumberFormat="1" applyFont="1" applyBorder="1" applyAlignment="1">
      <alignment horizontal="center" vertical="center" wrapText="1"/>
    </xf>
    <xf numFmtId="2" fontId="34" fillId="3" borderId="6" xfId="0" applyNumberFormat="1" applyFont="1" applyFill="1" applyBorder="1" applyAlignment="1">
      <alignment horizontal="center" vertical="center" wrapText="1"/>
    </xf>
    <xf numFmtId="0" fontId="36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5" fillId="0" borderId="2" xfId="0" applyNumberFormat="1" applyFont="1" applyBorder="1" applyAlignment="1">
      <alignment horizontal="center" vertical="center" wrapText="1"/>
    </xf>
    <xf numFmtId="0" fontId="35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5" fillId="0" borderId="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41" fillId="3" borderId="2" xfId="0" applyFont="1" applyFill="1" applyBorder="1" applyAlignment="1">
      <alignment horizontal="center" vertical="center" wrapText="1"/>
    </xf>
    <xf numFmtId="2" fontId="41" fillId="0" borderId="2" xfId="0" applyNumberFormat="1" applyFont="1" applyBorder="1" applyAlignment="1">
      <alignment horizontal="center" vertical="center" wrapText="1"/>
    </xf>
    <xf numFmtId="10" fontId="41" fillId="0" borderId="2" xfId="0" applyNumberFormat="1" applyFont="1" applyBorder="1" applyAlignment="1">
      <alignment horizontal="center" vertical="center" wrapText="1"/>
    </xf>
    <xf numFmtId="2" fontId="41" fillId="3" borderId="2" xfId="0" applyNumberFormat="1" applyFont="1" applyFill="1" applyBorder="1" applyAlignment="1">
      <alignment horizontal="center" vertical="center" wrapText="1"/>
    </xf>
    <xf numFmtId="0" fontId="40" fillId="2" borderId="2" xfId="0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/>
    </xf>
    <xf numFmtId="0" fontId="42" fillId="3" borderId="2" xfId="0" applyFont="1" applyFill="1" applyBorder="1" applyAlignment="1">
      <alignment horizontal="center" vertical="center" wrapText="1"/>
    </xf>
    <xf numFmtId="2" fontId="42" fillId="0" borderId="2" xfId="0" applyNumberFormat="1" applyFont="1" applyBorder="1" applyAlignment="1">
      <alignment horizontal="center" vertical="center" wrapText="1"/>
    </xf>
    <xf numFmtId="10" fontId="42" fillId="0" borderId="2" xfId="0" applyNumberFormat="1" applyFont="1" applyBorder="1" applyAlignment="1">
      <alignment horizontal="center" vertical="center" wrapText="1"/>
    </xf>
    <xf numFmtId="2" fontId="42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9" fillId="0" borderId="0" xfId="0" applyFont="1"/>
    <xf numFmtId="0" fontId="26" fillId="0" borderId="2" xfId="0" applyFont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4" fontId="26" fillId="0" borderId="2" xfId="0" applyNumberFormat="1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2" fontId="39" fillId="0" borderId="2" xfId="0" applyNumberFormat="1" applyFont="1" applyBorder="1" applyAlignment="1">
      <alignment horizontal="center" vertical="center"/>
    </xf>
    <xf numFmtId="2" fontId="37" fillId="0" borderId="2" xfId="0" applyNumberFormat="1" applyFont="1" applyBorder="1" applyAlignment="1">
      <alignment horizontal="center" vertical="center"/>
    </xf>
    <xf numFmtId="2" fontId="37" fillId="0" borderId="2" xfId="0" applyNumberFormat="1" applyFont="1" applyBorder="1" applyAlignment="1">
      <alignment horizontal="center" vertical="center" wrapText="1"/>
    </xf>
    <xf numFmtId="165" fontId="0" fillId="0" borderId="0" xfId="0" applyNumberFormat="1"/>
    <xf numFmtId="49" fontId="18" fillId="0" borderId="2" xfId="0" applyNumberFormat="1" applyFont="1" applyBorder="1" applyAlignment="1">
      <alignment horizontal="center" vertical="center" wrapText="1"/>
    </xf>
    <xf numFmtId="0" fontId="17" fillId="0" borderId="0" xfId="0" applyFont="1"/>
    <xf numFmtId="0" fontId="48" fillId="0" borderId="0" xfId="0" applyFont="1"/>
    <xf numFmtId="164" fontId="6" fillId="0" borderId="2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right"/>
    </xf>
    <xf numFmtId="0" fontId="0" fillId="0" borderId="0" xfId="0"/>
    <xf numFmtId="0" fontId="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/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wrapText="1"/>
    </xf>
    <xf numFmtId="0" fontId="28" fillId="0" borderId="4" xfId="0" applyFont="1" applyBorder="1" applyAlignment="1">
      <alignment horizontal="center" wrapText="1"/>
    </xf>
    <xf numFmtId="0" fontId="28" fillId="0" borderId="7" xfId="0" applyFont="1" applyBorder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43" fontId="26" fillId="0" borderId="3" xfId="1" applyFont="1" applyBorder="1" applyAlignment="1">
      <alignment horizontal="center" vertical="center" wrapText="1"/>
    </xf>
    <xf numFmtId="43" fontId="26" fillId="0" borderId="4" xfId="1" applyFont="1" applyBorder="1" applyAlignment="1">
      <alignment horizontal="center" vertical="center" wrapText="1"/>
    </xf>
    <xf numFmtId="43" fontId="26" fillId="0" borderId="7" xfId="1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 wrapText="1"/>
    </xf>
    <xf numFmtId="4" fontId="26" fillId="3" borderId="2" xfId="0" applyNumberFormat="1" applyFont="1" applyFill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4" fontId="26" fillId="0" borderId="2" xfId="0" applyNumberFormat="1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47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28" fillId="4" borderId="3" xfId="0" applyFont="1" applyFill="1" applyBorder="1" applyAlignment="1">
      <alignment horizontal="center" wrapText="1"/>
    </xf>
    <xf numFmtId="0" fontId="28" fillId="4" borderId="4" xfId="0" applyFont="1" applyFill="1" applyBorder="1" applyAlignment="1">
      <alignment horizontal="center" wrapText="1"/>
    </xf>
    <xf numFmtId="0" fontId="28" fillId="4" borderId="7" xfId="0" applyFont="1" applyFill="1" applyBorder="1" applyAlignment="1">
      <alignment horizont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2" fontId="30" fillId="0" borderId="3" xfId="0" applyNumberFormat="1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29" fillId="4" borderId="0" xfId="0" applyFont="1" applyFill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0" fontId="18" fillId="2" borderId="0" xfId="0" applyFont="1" applyFill="1" applyAlignment="1">
      <alignment horizontal="left" wrapText="1"/>
    </xf>
    <xf numFmtId="4" fontId="30" fillId="0" borderId="8" xfId="0" applyNumberFormat="1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6"/>
  <sheetViews>
    <sheetView tabSelected="1" topLeftCell="A10" zoomScaleNormal="100" workbookViewId="0">
      <selection activeCell="C11" sqref="C11:D11"/>
    </sheetView>
  </sheetViews>
  <sheetFormatPr defaultColWidth="8.69140625" defaultRowHeight="14.6" x14ac:dyDescent="0.4"/>
  <cols>
    <col min="1" max="1" width="6" customWidth="1"/>
    <col min="2" max="2" width="17.3828125" customWidth="1"/>
    <col min="3" max="3" width="14.3046875" customWidth="1"/>
    <col min="4" max="4" width="21.3828125" customWidth="1"/>
    <col min="5" max="5" width="17.69140625" customWidth="1"/>
    <col min="6" max="6" width="17.3046875" style="5" customWidth="1"/>
    <col min="7" max="7" width="18.53515625" customWidth="1"/>
    <col min="8" max="8" width="16.15234375" customWidth="1"/>
    <col min="9" max="9" width="16.69140625" customWidth="1"/>
    <col min="10" max="10" width="8.69140625" customWidth="1"/>
    <col min="11" max="11" width="15.15234375" customWidth="1"/>
    <col min="12" max="12" width="13.15234375" customWidth="1"/>
    <col min="13" max="13" width="15.3828125" customWidth="1"/>
    <col min="14" max="14" width="14.69140625" customWidth="1"/>
    <col min="15" max="15" width="8.3046875" customWidth="1"/>
    <col min="16" max="16" width="12.15234375" customWidth="1"/>
    <col min="17" max="17" width="18" customWidth="1"/>
    <col min="18" max="18" width="8.69140625" customWidth="1"/>
    <col min="22" max="22" width="10" bestFit="1" customWidth="1"/>
    <col min="23" max="23" width="10" customWidth="1"/>
  </cols>
  <sheetData>
    <row r="1" spans="1:24" x14ac:dyDescent="0.4">
      <c r="J1" s="83"/>
      <c r="K1" s="83"/>
      <c r="L1" s="83"/>
      <c r="M1" s="84"/>
      <c r="N1" s="84"/>
    </row>
    <row r="2" spans="1:24" ht="18.75" customHeight="1" x14ac:dyDescent="0.5">
      <c r="A2" s="4"/>
      <c r="B2" s="4"/>
      <c r="C2" s="85" t="s">
        <v>31</v>
      </c>
      <c r="D2" s="85"/>
      <c r="E2" s="85"/>
      <c r="F2" s="85"/>
      <c r="G2" s="85"/>
      <c r="H2" s="85"/>
      <c r="I2" s="86"/>
      <c r="J2" s="86"/>
      <c r="K2" s="86"/>
      <c r="L2" s="87"/>
      <c r="M2" s="87"/>
      <c r="N2" s="87"/>
    </row>
    <row r="3" spans="1:24" ht="22.5" customHeight="1" x14ac:dyDescent="0.4">
      <c r="C3" s="88"/>
      <c r="D3" s="88"/>
      <c r="E3" s="88"/>
      <c r="F3" s="88"/>
      <c r="G3" s="88"/>
      <c r="H3" s="88"/>
      <c r="I3" s="89"/>
      <c r="J3" s="89"/>
      <c r="K3" s="89"/>
      <c r="L3" s="90"/>
      <c r="M3" s="90"/>
      <c r="N3" s="90"/>
    </row>
    <row r="4" spans="1:24" ht="43.5" customHeight="1" x14ac:dyDescent="0.4">
      <c r="C4" s="91" t="s">
        <v>17</v>
      </c>
      <c r="D4" s="91"/>
      <c r="E4" s="91"/>
      <c r="F4" s="91"/>
      <c r="G4" s="91"/>
      <c r="H4" s="91"/>
      <c r="I4" s="91"/>
      <c r="J4" s="92" t="s">
        <v>127</v>
      </c>
      <c r="K4" s="93"/>
      <c r="L4" s="93"/>
      <c r="M4" s="93"/>
      <c r="N4" s="94"/>
    </row>
    <row r="5" spans="1:24" ht="165" customHeight="1" x14ac:dyDescent="0.4">
      <c r="A5" s="3"/>
      <c r="B5" s="3"/>
      <c r="C5" s="97" t="s">
        <v>27</v>
      </c>
      <c r="D5" s="97"/>
      <c r="E5" s="97"/>
      <c r="F5" s="97"/>
      <c r="G5" s="97"/>
      <c r="H5" s="97"/>
      <c r="I5" s="97"/>
      <c r="J5" s="101" t="s">
        <v>119</v>
      </c>
      <c r="K5" s="102"/>
      <c r="L5" s="102"/>
      <c r="M5" s="102"/>
      <c r="N5" s="103"/>
    </row>
    <row r="6" spans="1:24" ht="24" customHeight="1" x14ac:dyDescent="0.4">
      <c r="A6" s="3"/>
      <c r="B6" s="3"/>
      <c r="C6" s="97" t="s">
        <v>25</v>
      </c>
      <c r="D6" s="97"/>
      <c r="E6" s="97"/>
      <c r="F6" s="97"/>
      <c r="G6" s="97"/>
      <c r="H6" s="97"/>
      <c r="I6" s="97"/>
      <c r="J6" s="98">
        <f>Q13</f>
        <v>125900</v>
      </c>
      <c r="K6" s="99"/>
      <c r="L6" s="99"/>
      <c r="M6" s="99"/>
      <c r="N6" s="100"/>
    </row>
    <row r="7" spans="1:24" ht="126.75" customHeight="1" x14ac:dyDescent="0.4">
      <c r="A7" s="3"/>
      <c r="B7" s="3"/>
      <c r="C7" s="95" t="s">
        <v>118</v>
      </c>
      <c r="D7" s="95"/>
      <c r="E7" s="95"/>
      <c r="F7" s="95"/>
      <c r="G7" s="95"/>
      <c r="H7" s="95"/>
      <c r="I7" s="96"/>
      <c r="J7" s="96"/>
      <c r="K7" s="96"/>
      <c r="L7" s="96"/>
      <c r="M7" s="96"/>
      <c r="N7" s="96"/>
    </row>
    <row r="8" spans="1:24" ht="22.95" customHeight="1" x14ac:dyDescent="0.4">
      <c r="A8" s="1"/>
      <c r="B8" s="1"/>
      <c r="C8" s="104"/>
      <c r="D8" s="104"/>
      <c r="E8" s="104"/>
      <c r="F8" s="104"/>
      <c r="G8" s="104"/>
      <c r="H8" s="104"/>
      <c r="I8" s="105"/>
      <c r="J8" s="105"/>
      <c r="K8" s="105"/>
      <c r="L8" s="105"/>
      <c r="M8" s="19"/>
      <c r="N8" s="20"/>
    </row>
    <row r="9" spans="1:24" s="70" customFormat="1" ht="61.95" customHeight="1" x14ac:dyDescent="0.45">
      <c r="A9" s="111" t="s">
        <v>0</v>
      </c>
      <c r="B9" s="106" t="s">
        <v>42</v>
      </c>
      <c r="C9" s="106" t="s">
        <v>12</v>
      </c>
      <c r="D9" s="106"/>
      <c r="E9" s="106" t="s">
        <v>8</v>
      </c>
      <c r="F9" s="106"/>
      <c r="G9" s="106"/>
      <c r="H9" s="106"/>
      <c r="I9" s="106"/>
      <c r="J9" s="106" t="s">
        <v>113</v>
      </c>
      <c r="K9" s="110" t="s">
        <v>2</v>
      </c>
      <c r="L9" s="110"/>
      <c r="M9" s="110"/>
      <c r="N9" s="107" t="s">
        <v>30</v>
      </c>
      <c r="O9" s="106" t="s">
        <v>10</v>
      </c>
      <c r="P9" s="106" t="s">
        <v>9</v>
      </c>
      <c r="Q9" s="107" t="s">
        <v>29</v>
      </c>
    </row>
    <row r="10" spans="1:24" s="70" customFormat="1" ht="76.3" x14ac:dyDescent="0.45">
      <c r="A10" s="112"/>
      <c r="B10" s="106"/>
      <c r="C10" s="106"/>
      <c r="D10" s="106"/>
      <c r="E10" s="71" t="s">
        <v>122</v>
      </c>
      <c r="F10" s="71" t="s">
        <v>123</v>
      </c>
      <c r="G10" s="71" t="s">
        <v>124</v>
      </c>
      <c r="H10" s="72" t="s">
        <v>40</v>
      </c>
      <c r="I10" s="72" t="s">
        <v>41</v>
      </c>
      <c r="J10" s="106"/>
      <c r="K10" s="73" t="s">
        <v>4</v>
      </c>
      <c r="L10" s="71" t="s">
        <v>1</v>
      </c>
      <c r="M10" s="74" t="s">
        <v>114</v>
      </c>
      <c r="N10" s="108"/>
      <c r="O10" s="106"/>
      <c r="P10" s="106"/>
      <c r="Q10" s="108"/>
    </row>
    <row r="11" spans="1:24" ht="43.2" customHeight="1" x14ac:dyDescent="0.4">
      <c r="A11" s="56">
        <v>1</v>
      </c>
      <c r="B11" s="79" t="s">
        <v>128</v>
      </c>
      <c r="C11" s="109" t="s">
        <v>125</v>
      </c>
      <c r="D11" s="109"/>
      <c r="E11" s="75">
        <v>18950</v>
      </c>
      <c r="F11" s="76">
        <v>19500</v>
      </c>
      <c r="G11" s="77">
        <v>20000</v>
      </c>
      <c r="H11" s="82" t="s">
        <v>34</v>
      </c>
      <c r="I11" s="82" t="s">
        <v>35</v>
      </c>
      <c r="J11" s="59">
        <v>3</v>
      </c>
      <c r="K11" s="60">
        <f t="shared" ref="K11:K12" si="0">IF(J11=0,0,ROUND(AVERAGE(E11:I11),2))</f>
        <v>19483.330000000002</v>
      </c>
      <c r="L11" s="60">
        <f t="shared" ref="L11:L12" si="1">STDEV(E11:I11)</f>
        <v>525.20000000000005</v>
      </c>
      <c r="M11" s="61">
        <f t="shared" ref="M11:M12" si="2">IF(L11/K11&gt;0.33,"вариация не однородна",ROUND(L11/K11,2))</f>
        <v>0.03</v>
      </c>
      <c r="N11" s="62">
        <f t="shared" ref="N11:N12" si="3">IF(K11=0,0,IF(M11="вариация не однородна","ОШИБКА",MIN(E11:I11)))</f>
        <v>18950</v>
      </c>
      <c r="O11" s="63" t="s">
        <v>36</v>
      </c>
      <c r="P11" s="63">
        <v>2</v>
      </c>
      <c r="Q11" s="62">
        <f t="shared" ref="Q11:Q12" si="4">P11*N11</f>
        <v>37900</v>
      </c>
      <c r="V11" s="78"/>
      <c r="X11" s="78"/>
    </row>
    <row r="12" spans="1:24" ht="43.2" customHeight="1" x14ac:dyDescent="0.4">
      <c r="A12" s="56">
        <v>2</v>
      </c>
      <c r="B12" s="79" t="s">
        <v>128</v>
      </c>
      <c r="C12" s="109" t="s">
        <v>126</v>
      </c>
      <c r="D12" s="109"/>
      <c r="E12" s="75">
        <v>11000</v>
      </c>
      <c r="F12" s="76">
        <v>11500</v>
      </c>
      <c r="G12" s="77">
        <v>12000</v>
      </c>
      <c r="H12" s="82" t="s">
        <v>34</v>
      </c>
      <c r="I12" s="82" t="s">
        <v>35</v>
      </c>
      <c r="J12" s="59">
        <v>3</v>
      </c>
      <c r="K12" s="60">
        <f t="shared" si="0"/>
        <v>11500</v>
      </c>
      <c r="L12" s="60">
        <f t="shared" si="1"/>
        <v>500</v>
      </c>
      <c r="M12" s="61">
        <f t="shared" si="2"/>
        <v>0.04</v>
      </c>
      <c r="N12" s="62">
        <f t="shared" si="3"/>
        <v>11000</v>
      </c>
      <c r="O12" s="63" t="s">
        <v>129</v>
      </c>
      <c r="P12" s="63">
        <v>8</v>
      </c>
      <c r="Q12" s="62">
        <f t="shared" si="4"/>
        <v>88000</v>
      </c>
      <c r="V12" s="78"/>
      <c r="X12" s="78"/>
    </row>
    <row r="13" spans="1:24" ht="30" customHeight="1" x14ac:dyDescent="0.4">
      <c r="A13" s="23"/>
      <c r="B13" s="57"/>
      <c r="C13" s="69"/>
      <c r="D13" s="58" t="s">
        <v>26</v>
      </c>
      <c r="E13" s="64">
        <f>SUMPRODUCT(E11:E12,P11:P12)</f>
        <v>125900</v>
      </c>
      <c r="F13" s="64">
        <f>SUMPRODUCT(F11:F12,P11:P12)</f>
        <v>131000</v>
      </c>
      <c r="G13" s="64">
        <f>SUMPRODUCT(G11:G12,P11:P12)</f>
        <v>136000</v>
      </c>
      <c r="H13" s="64"/>
      <c r="I13" s="64"/>
      <c r="J13" s="65"/>
      <c r="K13" s="66"/>
      <c r="L13" s="66"/>
      <c r="M13" s="67"/>
      <c r="N13" s="68"/>
      <c r="O13" s="65"/>
      <c r="P13" s="67" t="s">
        <v>6</v>
      </c>
      <c r="Q13" s="68">
        <f>SUM(Q11:Q12)</f>
        <v>125900</v>
      </c>
    </row>
    <row r="14" spans="1:24" ht="26.25" customHeight="1" x14ac:dyDescent="0.4">
      <c r="A14" s="15"/>
      <c r="B14" s="15"/>
      <c r="C14" s="15"/>
      <c r="D14" s="15"/>
      <c r="E14" s="15"/>
      <c r="F14" s="16"/>
      <c r="G14" s="15"/>
      <c r="H14" s="15"/>
      <c r="I14" s="15"/>
      <c r="J14" s="15"/>
      <c r="K14" s="15"/>
      <c r="L14" s="15"/>
      <c r="M14" s="15"/>
      <c r="N14" s="17"/>
      <c r="O14" s="15"/>
      <c r="P14" s="15"/>
    </row>
    <row r="15" spans="1:24" ht="27" customHeight="1" x14ac:dyDescent="0.4">
      <c r="A15" s="114" t="s">
        <v>21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</row>
    <row r="16" spans="1:24" ht="26.25" customHeight="1" x14ac:dyDescent="0.45">
      <c r="A16" s="80"/>
      <c r="B16" s="80"/>
      <c r="C16" s="80"/>
      <c r="D16" s="80"/>
      <c r="E16" s="80"/>
      <c r="G16" s="80"/>
      <c r="H16" s="80"/>
      <c r="I16" s="80"/>
      <c r="J16" s="80"/>
      <c r="K16" s="80"/>
      <c r="L16" s="80"/>
      <c r="M16" s="80"/>
      <c r="N16" s="81"/>
      <c r="O16" s="6"/>
      <c r="P16" s="6"/>
    </row>
    <row r="17" spans="1:17" ht="33.75" customHeight="1" x14ac:dyDescent="0.4">
      <c r="A17" s="113" t="s">
        <v>120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</row>
    <row r="18" spans="1:17" ht="24" customHeight="1" x14ac:dyDescent="0.45">
      <c r="A18" s="80"/>
      <c r="B18" s="80"/>
      <c r="C18" s="80"/>
      <c r="D18" s="80"/>
      <c r="E18" s="80"/>
      <c r="G18" s="80"/>
      <c r="H18" s="80"/>
      <c r="I18" s="80"/>
      <c r="J18" s="80"/>
      <c r="K18" s="80"/>
      <c r="L18" s="80"/>
      <c r="M18" s="80"/>
      <c r="N18" s="81"/>
      <c r="O18" s="6"/>
      <c r="P18" s="6"/>
    </row>
    <row r="19" spans="1:17" ht="34.5" customHeight="1" x14ac:dyDescent="0.4">
      <c r="A19" s="113" t="s">
        <v>121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</row>
    <row r="20" spans="1:17" ht="13.2" customHeight="1" x14ac:dyDescent="0.45">
      <c r="A20" s="6"/>
      <c r="B20" s="6"/>
      <c r="C20" s="6"/>
      <c r="D20" s="6"/>
      <c r="E20" s="6"/>
      <c r="F20" s="7"/>
      <c r="G20" s="6"/>
      <c r="H20" s="6"/>
      <c r="I20" s="6"/>
      <c r="J20" s="6"/>
      <c r="K20" s="6"/>
      <c r="L20" s="6"/>
      <c r="M20" s="6"/>
      <c r="O20" s="6"/>
      <c r="P20" s="6"/>
    </row>
    <row r="21" spans="1:17" ht="18" x14ac:dyDescent="0.45">
      <c r="A21" s="6"/>
      <c r="B21" s="6"/>
      <c r="C21" s="6"/>
      <c r="D21" s="6"/>
      <c r="E21" s="6"/>
      <c r="F21" s="7"/>
      <c r="G21" s="6"/>
      <c r="H21" s="6"/>
      <c r="I21" s="6"/>
      <c r="J21" s="6"/>
      <c r="K21" s="6"/>
      <c r="L21" s="6"/>
      <c r="M21" s="6"/>
      <c r="O21" s="6"/>
      <c r="P21" s="6"/>
    </row>
    <row r="22" spans="1:17" ht="36" customHeight="1" x14ac:dyDescent="0.45">
      <c r="A22" s="6"/>
      <c r="C22" s="24" t="s">
        <v>116</v>
      </c>
      <c r="D22" s="10"/>
      <c r="E22" s="22" t="s">
        <v>38</v>
      </c>
      <c r="F22" s="11"/>
      <c r="G22" s="21" t="s">
        <v>117</v>
      </c>
      <c r="H22" s="6"/>
      <c r="I22" s="6"/>
      <c r="J22" s="6"/>
      <c r="K22" s="6"/>
      <c r="L22" s="6"/>
      <c r="M22" s="6"/>
      <c r="O22" s="6"/>
      <c r="P22" s="6"/>
    </row>
    <row r="23" spans="1:17" ht="18" x14ac:dyDescent="0.45">
      <c r="A23" s="6"/>
      <c r="C23" s="14" t="s">
        <v>39</v>
      </c>
      <c r="D23" s="14"/>
      <c r="E23" s="14" t="s">
        <v>37</v>
      </c>
      <c r="F23" s="7"/>
      <c r="G23" s="14" t="s">
        <v>14</v>
      </c>
      <c r="H23" s="6"/>
      <c r="I23" s="6"/>
      <c r="J23" s="6"/>
      <c r="K23" s="6"/>
      <c r="L23" s="6"/>
      <c r="M23" s="6"/>
      <c r="O23" s="6"/>
      <c r="P23" s="6"/>
    </row>
    <row r="24" spans="1:17" ht="30" customHeight="1" x14ac:dyDescent="0.45">
      <c r="A24" s="6"/>
      <c r="C24" s="6"/>
      <c r="D24" s="6"/>
      <c r="E24" s="6"/>
      <c r="F24" s="7"/>
      <c r="G24" s="6"/>
      <c r="H24" s="6"/>
      <c r="I24" s="6"/>
      <c r="J24" s="6"/>
      <c r="K24" s="6"/>
      <c r="L24" s="6"/>
      <c r="M24" s="6"/>
      <c r="O24" s="6"/>
      <c r="P24" s="6"/>
    </row>
    <row r="25" spans="1:17" ht="18" x14ac:dyDescent="0.45">
      <c r="A25" s="6"/>
      <c r="C25" s="18" t="s">
        <v>115</v>
      </c>
      <c r="D25" s="6"/>
      <c r="E25" s="6"/>
      <c r="F25" s="7"/>
      <c r="G25" s="6"/>
      <c r="H25" s="6"/>
      <c r="I25" s="6"/>
      <c r="J25" s="6"/>
      <c r="K25" s="6"/>
      <c r="L25" s="6"/>
      <c r="M25" s="6"/>
      <c r="O25" s="6"/>
      <c r="P25" s="6"/>
    </row>
    <row r="26" spans="1:17" ht="18" x14ac:dyDescent="0.45">
      <c r="A26" s="6"/>
      <c r="B26" s="6"/>
      <c r="G26" s="6"/>
      <c r="H26" s="6"/>
      <c r="I26" s="6"/>
      <c r="J26" s="6"/>
      <c r="K26" s="6"/>
      <c r="L26" s="6"/>
      <c r="M26" s="6"/>
      <c r="O26" s="6"/>
      <c r="P26" s="6"/>
    </row>
    <row r="27" spans="1:17" ht="18" x14ac:dyDescent="0.45">
      <c r="A27" s="6"/>
      <c r="B27" s="6"/>
      <c r="C27" s="6"/>
      <c r="D27" s="6"/>
      <c r="E27" s="6"/>
      <c r="F27" s="7"/>
      <c r="G27" s="6"/>
      <c r="H27" s="6"/>
      <c r="I27" s="6"/>
      <c r="J27" s="6"/>
      <c r="K27" s="6"/>
      <c r="L27" s="6"/>
      <c r="M27" s="6"/>
      <c r="O27" s="6"/>
      <c r="P27" s="6"/>
    </row>
    <row r="28" spans="1:17" ht="18" x14ac:dyDescent="0.45">
      <c r="A28" s="6"/>
      <c r="B28" s="6"/>
      <c r="G28" s="10"/>
      <c r="H28" s="10"/>
      <c r="I28" s="10"/>
      <c r="J28" s="6"/>
      <c r="K28" s="6"/>
      <c r="L28" s="6"/>
      <c r="M28" s="6"/>
      <c r="O28" s="10"/>
      <c r="P28" s="10"/>
    </row>
    <row r="29" spans="1:17" ht="18" x14ac:dyDescent="0.45">
      <c r="A29" s="6"/>
      <c r="B29" s="6"/>
      <c r="G29" s="6"/>
      <c r="H29" s="6"/>
      <c r="I29" s="6"/>
      <c r="J29" s="6"/>
      <c r="K29" s="6"/>
      <c r="L29" s="6"/>
      <c r="M29" s="6"/>
      <c r="O29" s="6"/>
      <c r="P29" s="6"/>
    </row>
    <row r="30" spans="1:17" ht="18" x14ac:dyDescent="0.45">
      <c r="A30" s="6"/>
      <c r="B30" s="6"/>
      <c r="G30" s="6"/>
      <c r="H30" s="6"/>
      <c r="I30" s="6"/>
      <c r="J30" s="6"/>
      <c r="K30" s="6"/>
      <c r="L30" s="6"/>
      <c r="M30" s="6"/>
      <c r="O30" s="6"/>
      <c r="P30" s="6"/>
    </row>
    <row r="31" spans="1:17" ht="18" x14ac:dyDescent="0.4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6" spans="1:17" s="6" customFormat="1" ht="18" x14ac:dyDescent="0.45">
      <c r="A36"/>
      <c r="B36"/>
      <c r="C36"/>
      <c r="D36"/>
      <c r="E36"/>
      <c r="F36" s="5"/>
      <c r="G36"/>
      <c r="H36"/>
      <c r="I36"/>
      <c r="J36"/>
      <c r="K36"/>
      <c r="L36"/>
      <c r="M36"/>
      <c r="N36"/>
      <c r="O36"/>
      <c r="P36"/>
      <c r="Q36"/>
    </row>
  </sheetData>
  <mergeCells count="26">
    <mergeCell ref="A9:A10"/>
    <mergeCell ref="E9:I9"/>
    <mergeCell ref="A19:N19"/>
    <mergeCell ref="N9:N10"/>
    <mergeCell ref="A15:N15"/>
    <mergeCell ref="A17:N17"/>
    <mergeCell ref="C9:D10"/>
    <mergeCell ref="C12:D12"/>
    <mergeCell ref="C8:L8"/>
    <mergeCell ref="B9:B10"/>
    <mergeCell ref="Q9:Q10"/>
    <mergeCell ref="O9:O10"/>
    <mergeCell ref="C11:D11"/>
    <mergeCell ref="P9:P10"/>
    <mergeCell ref="K9:M9"/>
    <mergeCell ref="J9:J10"/>
    <mergeCell ref="C7:N7"/>
    <mergeCell ref="C6:I6"/>
    <mergeCell ref="J6:N6"/>
    <mergeCell ref="C5:I5"/>
    <mergeCell ref="J5:N5"/>
    <mergeCell ref="J1:N1"/>
    <mergeCell ref="C2:N2"/>
    <mergeCell ref="C3:N3"/>
    <mergeCell ref="C4:I4"/>
    <mergeCell ref="J4:N4"/>
  </mergeCells>
  <phoneticPr fontId="10" type="noConversion"/>
  <pageMargins left="0.25" right="0.25" top="0.25" bottom="0.25" header="0.30000000000000004" footer="0.3000000000000000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5"/>
  <sheetViews>
    <sheetView zoomScale="70" zoomScaleNormal="70" workbookViewId="0">
      <selection activeCell="K4" sqref="K4:P4"/>
    </sheetView>
  </sheetViews>
  <sheetFormatPr defaultColWidth="8.69140625" defaultRowHeight="14.6" x14ac:dyDescent="0.4"/>
  <cols>
    <col min="1" max="2" width="6" customWidth="1"/>
    <col min="3" max="3" width="7.69140625" customWidth="1"/>
    <col min="4" max="4" width="40.3828125" customWidth="1"/>
    <col min="5" max="5" width="31.69140625" customWidth="1"/>
    <col min="6" max="6" width="12.69140625" customWidth="1"/>
    <col min="7" max="7" width="12.69140625" style="5" customWidth="1"/>
    <col min="8" max="10" width="13.69140625" customWidth="1"/>
    <col min="11" max="11" width="8.69140625" customWidth="1"/>
    <col min="12" max="12" width="15.69140625" customWidth="1"/>
    <col min="13" max="13" width="13.15234375" customWidth="1"/>
    <col min="14" max="15" width="17" customWidth="1"/>
    <col min="16" max="16" width="18.3046875" customWidth="1"/>
    <col min="17" max="18" width="10.3828125" customWidth="1"/>
    <col min="19" max="19" width="16" customWidth="1"/>
    <col min="20" max="20" width="18.3046875" customWidth="1"/>
  </cols>
  <sheetData>
    <row r="1" spans="1:19" x14ac:dyDescent="0.4">
      <c r="K1" s="83"/>
      <c r="L1" s="83"/>
      <c r="M1" s="83"/>
      <c r="N1" s="84"/>
      <c r="O1" s="84"/>
      <c r="P1" s="84"/>
    </row>
    <row r="2" spans="1:19" ht="18.75" customHeight="1" x14ac:dyDescent="0.5">
      <c r="A2" s="4"/>
      <c r="B2" s="4"/>
      <c r="C2" s="4"/>
      <c r="D2" s="85" t="s">
        <v>23</v>
      </c>
      <c r="E2" s="85"/>
      <c r="F2" s="85"/>
      <c r="G2" s="85"/>
      <c r="H2" s="85"/>
      <c r="I2" s="85"/>
      <c r="J2" s="86"/>
      <c r="K2" s="86"/>
      <c r="L2" s="86"/>
      <c r="M2" s="87"/>
      <c r="N2" s="87"/>
      <c r="O2" s="87"/>
      <c r="P2" s="87"/>
    </row>
    <row r="3" spans="1:19" ht="22.5" customHeight="1" x14ac:dyDescent="0.4">
      <c r="D3" s="88"/>
      <c r="E3" s="88"/>
      <c r="F3" s="88"/>
      <c r="G3" s="88"/>
      <c r="H3" s="88"/>
      <c r="I3" s="88"/>
      <c r="J3" s="89"/>
      <c r="K3" s="89"/>
      <c r="L3" s="89"/>
      <c r="M3" s="90"/>
      <c r="N3" s="90"/>
      <c r="O3" s="90"/>
      <c r="P3" s="90"/>
    </row>
    <row r="4" spans="1:19" ht="43.5" customHeight="1" x14ac:dyDescent="0.4">
      <c r="D4" s="115" t="s">
        <v>17</v>
      </c>
      <c r="E4" s="115"/>
      <c r="F4" s="115"/>
      <c r="G4" s="115"/>
      <c r="H4" s="115"/>
      <c r="I4" s="115"/>
      <c r="J4" s="115"/>
      <c r="K4" s="116" t="s">
        <v>47</v>
      </c>
      <c r="L4" s="117"/>
      <c r="M4" s="117"/>
      <c r="N4" s="117"/>
      <c r="O4" s="117"/>
      <c r="P4" s="118"/>
    </row>
    <row r="5" spans="1:19" ht="112.5" customHeight="1" x14ac:dyDescent="0.4">
      <c r="A5" s="3"/>
      <c r="B5" s="3"/>
      <c r="C5" s="3"/>
      <c r="D5" s="119" t="s">
        <v>5</v>
      </c>
      <c r="E5" s="119"/>
      <c r="F5" s="119"/>
      <c r="G5" s="119"/>
      <c r="H5" s="119"/>
      <c r="I5" s="119"/>
      <c r="J5" s="119"/>
      <c r="K5" s="120" t="s">
        <v>7</v>
      </c>
      <c r="L5" s="121"/>
      <c r="M5" s="121"/>
      <c r="N5" s="121"/>
      <c r="O5" s="121"/>
      <c r="P5" s="122"/>
    </row>
    <row r="6" spans="1:19" ht="15.45" x14ac:dyDescent="0.4">
      <c r="A6" s="3"/>
      <c r="B6" s="3"/>
      <c r="C6" s="3"/>
      <c r="D6" s="119" t="s">
        <v>19</v>
      </c>
      <c r="E6" s="119"/>
      <c r="F6" s="119"/>
      <c r="G6" s="119"/>
      <c r="H6" s="119"/>
      <c r="I6" s="119"/>
      <c r="J6" s="119"/>
      <c r="K6" s="126" t="e">
        <f>S57</f>
        <v>#VALUE!</v>
      </c>
      <c r="L6" s="127"/>
      <c r="M6" s="127"/>
      <c r="N6" s="127"/>
      <c r="O6" s="127"/>
      <c r="P6" s="128"/>
    </row>
    <row r="7" spans="1:19" ht="27.75" customHeight="1" x14ac:dyDescent="0.4">
      <c r="A7" s="3"/>
      <c r="B7" s="3"/>
      <c r="C7" s="3"/>
      <c r="D7" s="129" t="s">
        <v>46</v>
      </c>
      <c r="E7" s="129"/>
      <c r="F7" s="129"/>
      <c r="G7" s="129"/>
      <c r="H7" s="129"/>
      <c r="I7" s="129"/>
      <c r="J7" s="130"/>
      <c r="K7" s="130"/>
      <c r="L7" s="130"/>
      <c r="M7" s="130"/>
      <c r="N7" s="130"/>
      <c r="O7" s="130"/>
      <c r="P7" s="130"/>
    </row>
    <row r="8" spans="1:19" ht="15" customHeight="1" x14ac:dyDescent="0.4">
      <c r="A8" s="1"/>
      <c r="B8" s="1"/>
      <c r="C8" s="1"/>
      <c r="D8" s="104" t="s">
        <v>32</v>
      </c>
      <c r="E8" s="104"/>
      <c r="F8" s="104"/>
      <c r="G8" s="104"/>
      <c r="H8" s="104"/>
      <c r="I8" s="104"/>
      <c r="J8" s="105"/>
      <c r="K8" s="105"/>
      <c r="L8" s="105"/>
      <c r="M8" s="105"/>
      <c r="N8" s="25"/>
      <c r="O8" s="25"/>
      <c r="P8" s="26"/>
    </row>
    <row r="9" spans="1:19" ht="69" customHeight="1" x14ac:dyDescent="0.4">
      <c r="A9" s="131" t="s">
        <v>0</v>
      </c>
      <c r="B9" s="142" t="s">
        <v>18</v>
      </c>
      <c r="C9" s="143"/>
      <c r="D9" s="133" t="s">
        <v>12</v>
      </c>
      <c r="E9" s="134" t="s">
        <v>11</v>
      </c>
      <c r="F9" s="140" t="s">
        <v>8</v>
      </c>
      <c r="G9" s="141"/>
      <c r="H9" s="141"/>
      <c r="I9" s="141"/>
      <c r="J9" s="141"/>
      <c r="K9" s="134" t="s">
        <v>3</v>
      </c>
      <c r="L9" s="138" t="s">
        <v>2</v>
      </c>
      <c r="M9" s="139"/>
      <c r="N9" s="139"/>
      <c r="O9" s="37"/>
      <c r="P9" s="123" t="s">
        <v>22</v>
      </c>
      <c r="Q9" s="134" t="s">
        <v>10</v>
      </c>
      <c r="R9" s="134" t="s">
        <v>9</v>
      </c>
      <c r="S9" s="123" t="s">
        <v>19</v>
      </c>
    </row>
    <row r="10" spans="1:19" ht="50.6" x14ac:dyDescent="0.4">
      <c r="A10" s="132"/>
      <c r="B10" s="144"/>
      <c r="C10" s="145"/>
      <c r="D10" s="134"/>
      <c r="E10" s="124"/>
      <c r="F10" s="38" t="s">
        <v>48</v>
      </c>
      <c r="G10" s="38" t="s">
        <v>49</v>
      </c>
      <c r="H10" s="38" t="s">
        <v>50</v>
      </c>
      <c r="I10" s="13" t="s">
        <v>40</v>
      </c>
      <c r="J10" s="13" t="s">
        <v>41</v>
      </c>
      <c r="K10" s="135"/>
      <c r="L10" s="2" t="s">
        <v>4</v>
      </c>
      <c r="M10" s="8" t="s">
        <v>1</v>
      </c>
      <c r="N10" s="9" t="s">
        <v>20</v>
      </c>
      <c r="O10" s="51"/>
      <c r="P10" s="124"/>
      <c r="Q10" s="135"/>
      <c r="R10" s="135"/>
      <c r="S10" s="124"/>
    </row>
    <row r="11" spans="1:19" s="12" customFormat="1" ht="33.65" customHeight="1" x14ac:dyDescent="0.4">
      <c r="A11" s="29">
        <v>1</v>
      </c>
      <c r="B11" s="53" t="s">
        <v>53</v>
      </c>
      <c r="C11" s="54"/>
      <c r="D11" s="47" t="s">
        <v>68</v>
      </c>
      <c r="E11" s="30" t="s">
        <v>44</v>
      </c>
      <c r="F11" s="48">
        <v>141.25</v>
      </c>
      <c r="G11" s="49">
        <v>150</v>
      </c>
      <c r="H11" s="50">
        <v>145</v>
      </c>
      <c r="I11" s="27" t="s">
        <v>45</v>
      </c>
      <c r="J11" s="27" t="s">
        <v>45</v>
      </c>
      <c r="K11" s="31">
        <v>3</v>
      </c>
      <c r="L11" s="32">
        <f t="shared" ref="L11:L56" si="0">IF(K11=0,0,ROUND(AVERAGE(F11:J11),2))</f>
        <v>145.41999999999999</v>
      </c>
      <c r="M11" s="32">
        <f t="shared" ref="M11:M56" si="1">STDEV(F11:J11)</f>
        <v>4.3899999999999997</v>
      </c>
      <c r="N11" s="33">
        <f>IF(M11/L11&gt;0.33,"вариация не однородна",ROUND(M11/L11,2))</f>
        <v>0.03</v>
      </c>
      <c r="O11" s="33"/>
      <c r="P11" s="32">
        <f>IF(L11=0,0,IF(N11="вариация не однородна","ОШИБКА",L11))</f>
        <v>145.41999999999999</v>
      </c>
      <c r="Q11" s="34" t="s">
        <v>36</v>
      </c>
      <c r="R11" s="34">
        <v>20</v>
      </c>
      <c r="S11" s="35">
        <f>R11*P11</f>
        <v>2908.4</v>
      </c>
    </row>
    <row r="12" spans="1:19" s="12" customFormat="1" ht="33.65" customHeight="1" x14ac:dyDescent="0.4">
      <c r="A12" s="29">
        <v>2</v>
      </c>
      <c r="B12" s="55" t="s">
        <v>54</v>
      </c>
      <c r="C12" s="55"/>
      <c r="D12" s="47" t="s">
        <v>69</v>
      </c>
      <c r="E12" s="30" t="s">
        <v>44</v>
      </c>
      <c r="F12" s="48">
        <v>407.5</v>
      </c>
      <c r="G12" s="49">
        <v>420</v>
      </c>
      <c r="H12" s="50">
        <v>415</v>
      </c>
      <c r="I12" s="27" t="s">
        <v>45</v>
      </c>
      <c r="J12" s="27" t="s">
        <v>45</v>
      </c>
      <c r="K12" s="31">
        <v>3</v>
      </c>
      <c r="L12" s="32">
        <f t="shared" si="0"/>
        <v>414.17</v>
      </c>
      <c r="M12" s="32">
        <f t="shared" si="1"/>
        <v>6.29</v>
      </c>
      <c r="N12" s="33">
        <f t="shared" ref="N12:N56" si="2">IF(M12/L12&gt;0.33,"вариация не однородна",ROUND(M12/L12,2))</f>
        <v>0.02</v>
      </c>
      <c r="O12" s="33"/>
      <c r="P12" s="32">
        <f>IF(L12=0,0,IF(N12="вариация не однородна","ОШИБКА",L12))</f>
        <v>414.17</v>
      </c>
      <c r="Q12" s="34" t="s">
        <v>36</v>
      </c>
      <c r="R12" s="34">
        <v>20</v>
      </c>
      <c r="S12" s="35">
        <f t="shared" ref="S12:S56" si="3">R12*P12</f>
        <v>8283.4</v>
      </c>
    </row>
    <row r="13" spans="1:19" s="12" customFormat="1" ht="33.65" customHeight="1" x14ac:dyDescent="0.4">
      <c r="A13" s="29">
        <v>3</v>
      </c>
      <c r="B13" s="55" t="s">
        <v>54</v>
      </c>
      <c r="C13" s="55"/>
      <c r="D13" s="47" t="s">
        <v>69</v>
      </c>
      <c r="E13" s="30" t="s">
        <v>44</v>
      </c>
      <c r="F13" s="48">
        <v>407.5</v>
      </c>
      <c r="G13" s="49">
        <v>420</v>
      </c>
      <c r="H13" s="50">
        <v>415</v>
      </c>
      <c r="I13" s="27" t="s">
        <v>45</v>
      </c>
      <c r="J13" s="27" t="s">
        <v>45</v>
      </c>
      <c r="K13" s="31">
        <v>3</v>
      </c>
      <c r="L13" s="32">
        <f t="shared" si="0"/>
        <v>414.17</v>
      </c>
      <c r="M13" s="32">
        <f t="shared" si="1"/>
        <v>6.29</v>
      </c>
      <c r="N13" s="33">
        <f t="shared" si="2"/>
        <v>0.02</v>
      </c>
      <c r="O13" s="33"/>
      <c r="P13" s="32">
        <f>IF(L13=0,0,IF(N13="вариация не однородна","ОШИБКА",L13))</f>
        <v>414.17</v>
      </c>
      <c r="Q13" s="34" t="s">
        <v>36</v>
      </c>
      <c r="R13" s="34">
        <v>20</v>
      </c>
      <c r="S13" s="35">
        <f t="shared" si="3"/>
        <v>8283.4</v>
      </c>
    </row>
    <row r="14" spans="1:19" s="12" customFormat="1" ht="33.65" customHeight="1" x14ac:dyDescent="0.4">
      <c r="A14" s="29">
        <v>4</v>
      </c>
      <c r="B14" s="55" t="s">
        <v>53</v>
      </c>
      <c r="C14" s="55"/>
      <c r="D14" s="47" t="s">
        <v>70</v>
      </c>
      <c r="E14" s="30" t="s">
        <v>44</v>
      </c>
      <c r="F14" s="48">
        <v>226.25</v>
      </c>
      <c r="G14" s="49">
        <v>235</v>
      </c>
      <c r="H14" s="50">
        <v>229</v>
      </c>
      <c r="I14" s="27" t="s">
        <v>45</v>
      </c>
      <c r="J14" s="27" t="s">
        <v>45</v>
      </c>
      <c r="K14" s="31">
        <v>3</v>
      </c>
      <c r="L14" s="32">
        <f t="shared" si="0"/>
        <v>230.08</v>
      </c>
      <c r="M14" s="32">
        <f t="shared" si="1"/>
        <v>4.47</v>
      </c>
      <c r="N14" s="33">
        <f t="shared" si="2"/>
        <v>0.02</v>
      </c>
      <c r="O14" s="33"/>
      <c r="P14" s="32">
        <f>IF(L14=0,0,IF(N14="вариация не однородна","ОШИБКА",L14))</f>
        <v>230.08</v>
      </c>
      <c r="Q14" s="34" t="s">
        <v>36</v>
      </c>
      <c r="R14" s="34">
        <v>20</v>
      </c>
      <c r="S14" s="35">
        <f t="shared" si="3"/>
        <v>4601.6000000000004</v>
      </c>
    </row>
    <row r="15" spans="1:19" s="12" customFormat="1" ht="33.65" customHeight="1" x14ac:dyDescent="0.4">
      <c r="A15" s="29">
        <v>5</v>
      </c>
      <c r="B15" s="55" t="s">
        <v>54</v>
      </c>
      <c r="C15" s="55"/>
      <c r="D15" s="47" t="s">
        <v>71</v>
      </c>
      <c r="E15" s="30" t="s">
        <v>44</v>
      </c>
      <c r="F15" s="48">
        <v>620</v>
      </c>
      <c r="G15" s="49">
        <v>650</v>
      </c>
      <c r="H15" s="50">
        <v>623</v>
      </c>
      <c r="I15" s="27" t="s">
        <v>45</v>
      </c>
      <c r="J15" s="27" t="s">
        <v>45</v>
      </c>
      <c r="K15" s="31">
        <v>3</v>
      </c>
      <c r="L15" s="32">
        <f t="shared" si="0"/>
        <v>631</v>
      </c>
      <c r="M15" s="32">
        <f t="shared" si="1"/>
        <v>16.52</v>
      </c>
      <c r="N15" s="33">
        <f t="shared" si="2"/>
        <v>0.03</v>
      </c>
      <c r="O15" s="33"/>
      <c r="P15" s="32">
        <f>IF(L15=0,0,IF(N15="вариация не однородна","ОШИБКА",L15))</f>
        <v>631</v>
      </c>
      <c r="Q15" s="34" t="s">
        <v>36</v>
      </c>
      <c r="R15" s="34">
        <v>20</v>
      </c>
      <c r="S15" s="35">
        <f t="shared" si="3"/>
        <v>12620</v>
      </c>
    </row>
    <row r="16" spans="1:19" s="12" customFormat="1" ht="33.65" customHeight="1" x14ac:dyDescent="0.4">
      <c r="A16" s="29">
        <v>6</v>
      </c>
      <c r="B16" s="55" t="s">
        <v>54</v>
      </c>
      <c r="C16" s="55"/>
      <c r="D16" s="47" t="s">
        <v>72</v>
      </c>
      <c r="E16" s="30" t="s">
        <v>44</v>
      </c>
      <c r="F16" s="48">
        <v>882.5</v>
      </c>
      <c r="G16" s="49">
        <v>910</v>
      </c>
      <c r="H16" s="50">
        <v>890</v>
      </c>
      <c r="I16" s="27" t="s">
        <v>45</v>
      </c>
      <c r="J16" s="27" t="s">
        <v>45</v>
      </c>
      <c r="K16" s="31">
        <v>3</v>
      </c>
      <c r="L16" s="32">
        <f t="shared" si="0"/>
        <v>894.17</v>
      </c>
      <c r="M16" s="32">
        <f t="shared" si="1"/>
        <v>14.22</v>
      </c>
      <c r="N16" s="33">
        <f t="shared" ref="N16:N52" si="4">IF(M16/L16&gt;0.33,"вариация не однородна",ROUND(M16/L16,2))</f>
        <v>0.02</v>
      </c>
      <c r="O16" s="33"/>
      <c r="P16" s="32">
        <f t="shared" ref="P16:P52" si="5">IF(L16=0,0,IF(N16="вариация не однородна","ОШИБКА",L16))</f>
        <v>894.17</v>
      </c>
      <c r="Q16" s="34" t="s">
        <v>36</v>
      </c>
      <c r="R16" s="34">
        <v>20</v>
      </c>
      <c r="S16" s="35">
        <f t="shared" ref="S16:S52" si="6">R16*P16</f>
        <v>17883.400000000001</v>
      </c>
    </row>
    <row r="17" spans="1:19" s="12" customFormat="1" ht="33.65" customHeight="1" x14ac:dyDescent="0.4">
      <c r="A17" s="29">
        <v>7</v>
      </c>
      <c r="B17" s="55" t="s">
        <v>55</v>
      </c>
      <c r="C17" s="55"/>
      <c r="D17" s="47" t="s">
        <v>73</v>
      </c>
      <c r="E17" s="30" t="s">
        <v>44</v>
      </c>
      <c r="F17" s="48">
        <v>1300</v>
      </c>
      <c r="G17" s="49">
        <v>1450</v>
      </c>
      <c r="H17" s="50">
        <v>1400</v>
      </c>
      <c r="I17" s="27" t="s">
        <v>45</v>
      </c>
      <c r="J17" s="27" t="s">
        <v>45</v>
      </c>
      <c r="K17" s="31">
        <v>3</v>
      </c>
      <c r="L17" s="32">
        <f t="shared" si="0"/>
        <v>1383.33</v>
      </c>
      <c r="M17" s="32">
        <f t="shared" si="1"/>
        <v>76.38</v>
      </c>
      <c r="N17" s="33">
        <f t="shared" si="4"/>
        <v>0.06</v>
      </c>
      <c r="O17" s="33"/>
      <c r="P17" s="32">
        <f t="shared" si="5"/>
        <v>1383.33</v>
      </c>
      <c r="Q17" s="34" t="s">
        <v>36</v>
      </c>
      <c r="R17" s="34">
        <v>20</v>
      </c>
      <c r="S17" s="35">
        <f t="shared" si="6"/>
        <v>27666.6</v>
      </c>
    </row>
    <row r="18" spans="1:19" s="12" customFormat="1" ht="33.65" customHeight="1" x14ac:dyDescent="0.4">
      <c r="A18" s="29">
        <v>8</v>
      </c>
      <c r="B18" s="55" t="s">
        <v>55</v>
      </c>
      <c r="C18" s="55"/>
      <c r="D18" s="47" t="s">
        <v>74</v>
      </c>
      <c r="E18" s="30" t="s">
        <v>44</v>
      </c>
      <c r="F18" s="48">
        <v>1500</v>
      </c>
      <c r="G18" s="49">
        <v>1600</v>
      </c>
      <c r="H18" s="50">
        <v>1550</v>
      </c>
      <c r="I18" s="27" t="s">
        <v>45</v>
      </c>
      <c r="J18" s="27" t="s">
        <v>45</v>
      </c>
      <c r="K18" s="31">
        <v>3</v>
      </c>
      <c r="L18" s="32">
        <f t="shared" si="0"/>
        <v>1550</v>
      </c>
      <c r="M18" s="32">
        <f t="shared" si="1"/>
        <v>50</v>
      </c>
      <c r="N18" s="33">
        <f t="shared" si="4"/>
        <v>0.03</v>
      </c>
      <c r="O18" s="33"/>
      <c r="P18" s="32">
        <f t="shared" si="5"/>
        <v>1550</v>
      </c>
      <c r="Q18" s="34" t="s">
        <v>36</v>
      </c>
      <c r="R18" s="34">
        <v>20</v>
      </c>
      <c r="S18" s="35">
        <f t="shared" si="6"/>
        <v>31000</v>
      </c>
    </row>
    <row r="19" spans="1:19" s="12" customFormat="1" ht="33.65" customHeight="1" x14ac:dyDescent="0.4">
      <c r="A19" s="29">
        <v>9</v>
      </c>
      <c r="B19" s="55" t="s">
        <v>56</v>
      </c>
      <c r="C19" s="55"/>
      <c r="D19" s="47" t="s">
        <v>75</v>
      </c>
      <c r="E19" s="30" t="s">
        <v>44</v>
      </c>
      <c r="F19" s="48">
        <v>3481.25</v>
      </c>
      <c r="G19" s="49">
        <v>3500</v>
      </c>
      <c r="H19" s="50">
        <v>3500</v>
      </c>
      <c r="I19" s="27" t="s">
        <v>45</v>
      </c>
      <c r="J19" s="27" t="s">
        <v>45</v>
      </c>
      <c r="K19" s="31">
        <v>3</v>
      </c>
      <c r="L19" s="32">
        <f t="shared" si="0"/>
        <v>3493.75</v>
      </c>
      <c r="M19" s="32">
        <f t="shared" si="1"/>
        <v>10.83</v>
      </c>
      <c r="N19" s="33">
        <f t="shared" si="4"/>
        <v>0</v>
      </c>
      <c r="O19" s="33"/>
      <c r="P19" s="32">
        <f t="shared" si="5"/>
        <v>3493.75</v>
      </c>
      <c r="Q19" s="34" t="s">
        <v>36</v>
      </c>
      <c r="R19" s="34">
        <v>2</v>
      </c>
      <c r="S19" s="35">
        <f t="shared" si="6"/>
        <v>6987.5</v>
      </c>
    </row>
    <row r="20" spans="1:19" s="12" customFormat="1" ht="33.65" customHeight="1" x14ac:dyDescent="0.4">
      <c r="A20" s="29">
        <v>10</v>
      </c>
      <c r="B20" s="55" t="s">
        <v>57</v>
      </c>
      <c r="C20" s="55"/>
      <c r="D20" s="47" t="s">
        <v>76</v>
      </c>
      <c r="E20" s="30" t="s">
        <v>44</v>
      </c>
      <c r="F20" s="48">
        <v>460</v>
      </c>
      <c r="G20" s="49">
        <v>550</v>
      </c>
      <c r="H20" s="50">
        <v>500</v>
      </c>
      <c r="I20" s="27" t="s">
        <v>45</v>
      </c>
      <c r="J20" s="27" t="s">
        <v>45</v>
      </c>
      <c r="K20" s="31">
        <v>3</v>
      </c>
      <c r="L20" s="32">
        <f t="shared" si="0"/>
        <v>503.33</v>
      </c>
      <c r="M20" s="32">
        <f t="shared" si="1"/>
        <v>45.09</v>
      </c>
      <c r="N20" s="33">
        <f t="shared" si="4"/>
        <v>0.09</v>
      </c>
      <c r="O20" s="33"/>
      <c r="P20" s="32">
        <f t="shared" si="5"/>
        <v>503.33</v>
      </c>
      <c r="Q20" s="34" t="s">
        <v>36</v>
      </c>
      <c r="R20" s="34">
        <v>15</v>
      </c>
      <c r="S20" s="35">
        <f t="shared" si="6"/>
        <v>7549.95</v>
      </c>
    </row>
    <row r="21" spans="1:19" s="12" customFormat="1" ht="33.65" customHeight="1" x14ac:dyDescent="0.4">
      <c r="A21" s="29">
        <v>11</v>
      </c>
      <c r="B21" s="55" t="s">
        <v>57</v>
      </c>
      <c r="C21" s="55"/>
      <c r="D21" s="47" t="s">
        <v>77</v>
      </c>
      <c r="E21" s="30" t="s">
        <v>44</v>
      </c>
      <c r="F21" s="48">
        <v>1721.25</v>
      </c>
      <c r="G21" s="49">
        <v>1890</v>
      </c>
      <c r="H21" s="50">
        <v>1890</v>
      </c>
      <c r="I21" s="27" t="s">
        <v>45</v>
      </c>
      <c r="J21" s="27" t="s">
        <v>45</v>
      </c>
      <c r="K21" s="31">
        <v>3</v>
      </c>
      <c r="L21" s="32">
        <f t="shared" si="0"/>
        <v>1833.75</v>
      </c>
      <c r="M21" s="32">
        <f t="shared" si="1"/>
        <v>97.43</v>
      </c>
      <c r="N21" s="33">
        <f t="shared" si="4"/>
        <v>0.05</v>
      </c>
      <c r="O21" s="33"/>
      <c r="P21" s="32">
        <f t="shared" si="5"/>
        <v>1833.75</v>
      </c>
      <c r="Q21" s="34" t="s">
        <v>36</v>
      </c>
      <c r="R21" s="34">
        <v>2</v>
      </c>
      <c r="S21" s="35">
        <f t="shared" si="6"/>
        <v>3667.5</v>
      </c>
    </row>
    <row r="22" spans="1:19" s="12" customFormat="1" ht="33.65" customHeight="1" x14ac:dyDescent="0.4">
      <c r="A22" s="29">
        <v>12</v>
      </c>
      <c r="B22" s="55" t="s">
        <v>57</v>
      </c>
      <c r="C22" s="55"/>
      <c r="D22" s="47" t="s">
        <v>78</v>
      </c>
      <c r="E22" s="30" t="s">
        <v>44</v>
      </c>
      <c r="F22" s="48">
        <v>687.5</v>
      </c>
      <c r="G22" s="49">
        <v>750</v>
      </c>
      <c r="H22" s="50">
        <v>700</v>
      </c>
      <c r="I22" s="27" t="s">
        <v>45</v>
      </c>
      <c r="J22" s="27" t="s">
        <v>45</v>
      </c>
      <c r="K22" s="31">
        <v>3</v>
      </c>
      <c r="L22" s="32">
        <f t="shared" si="0"/>
        <v>712.5</v>
      </c>
      <c r="M22" s="32">
        <f t="shared" si="1"/>
        <v>33.07</v>
      </c>
      <c r="N22" s="33">
        <f t="shared" si="4"/>
        <v>0.05</v>
      </c>
      <c r="O22" s="33"/>
      <c r="P22" s="32">
        <f t="shared" si="5"/>
        <v>712.5</v>
      </c>
      <c r="Q22" s="34" t="s">
        <v>36</v>
      </c>
      <c r="R22" s="34">
        <v>10</v>
      </c>
      <c r="S22" s="35">
        <f t="shared" si="6"/>
        <v>7125</v>
      </c>
    </row>
    <row r="23" spans="1:19" s="12" customFormat="1" ht="33.65" customHeight="1" x14ac:dyDescent="0.4">
      <c r="A23" s="29">
        <v>13</v>
      </c>
      <c r="B23" s="55" t="s">
        <v>57</v>
      </c>
      <c r="C23" s="55"/>
      <c r="D23" s="47" t="s">
        <v>79</v>
      </c>
      <c r="E23" s="30" t="s">
        <v>44</v>
      </c>
      <c r="F23" s="48">
        <v>1911.25</v>
      </c>
      <c r="G23" s="49">
        <v>2100</v>
      </c>
      <c r="H23" s="50">
        <v>2001</v>
      </c>
      <c r="I23" s="27" t="s">
        <v>45</v>
      </c>
      <c r="J23" s="27" t="s">
        <v>45</v>
      </c>
      <c r="K23" s="31">
        <v>3</v>
      </c>
      <c r="L23" s="32">
        <f t="shared" si="0"/>
        <v>2004.08</v>
      </c>
      <c r="M23" s="32">
        <f t="shared" si="1"/>
        <v>94.41</v>
      </c>
      <c r="N23" s="33">
        <f t="shared" si="4"/>
        <v>0.05</v>
      </c>
      <c r="O23" s="33"/>
      <c r="P23" s="32">
        <f t="shared" si="5"/>
        <v>2004.08</v>
      </c>
      <c r="Q23" s="34" t="s">
        <v>36</v>
      </c>
      <c r="R23" s="34">
        <v>3</v>
      </c>
      <c r="S23" s="35">
        <f t="shared" si="6"/>
        <v>6012.24</v>
      </c>
    </row>
    <row r="24" spans="1:19" s="12" customFormat="1" ht="33.65" customHeight="1" x14ac:dyDescent="0.4">
      <c r="A24" s="29">
        <v>14</v>
      </c>
      <c r="B24" s="55" t="s">
        <v>57</v>
      </c>
      <c r="C24" s="55"/>
      <c r="D24" s="47" t="s">
        <v>80</v>
      </c>
      <c r="E24" s="30" t="s">
        <v>44</v>
      </c>
      <c r="F24" s="48">
        <v>556.25</v>
      </c>
      <c r="G24" s="49">
        <v>590</v>
      </c>
      <c r="H24" s="50">
        <v>560</v>
      </c>
      <c r="I24" s="27" t="s">
        <v>45</v>
      </c>
      <c r="J24" s="27" t="s">
        <v>45</v>
      </c>
      <c r="K24" s="31">
        <v>3</v>
      </c>
      <c r="L24" s="32">
        <f t="shared" si="0"/>
        <v>568.75</v>
      </c>
      <c r="M24" s="32">
        <f t="shared" si="1"/>
        <v>18.5</v>
      </c>
      <c r="N24" s="33">
        <f t="shared" si="4"/>
        <v>0.03</v>
      </c>
      <c r="O24" s="33"/>
      <c r="P24" s="32">
        <f t="shared" si="5"/>
        <v>568.75</v>
      </c>
      <c r="Q24" s="34" t="s">
        <v>36</v>
      </c>
      <c r="R24" s="34">
        <v>2</v>
      </c>
      <c r="S24" s="35">
        <f t="shared" si="6"/>
        <v>1137.5</v>
      </c>
    </row>
    <row r="25" spans="1:19" s="12" customFormat="1" ht="33.65" customHeight="1" x14ac:dyDescent="0.4">
      <c r="A25" s="29">
        <v>15</v>
      </c>
      <c r="B25" s="55" t="s">
        <v>57</v>
      </c>
      <c r="C25" s="55"/>
      <c r="D25" s="47" t="s">
        <v>81</v>
      </c>
      <c r="E25" s="30" t="s">
        <v>44</v>
      </c>
      <c r="F25" s="48">
        <v>2005</v>
      </c>
      <c r="G25" s="49">
        <v>2100</v>
      </c>
      <c r="H25" s="50">
        <v>2010</v>
      </c>
      <c r="I25" s="27" t="s">
        <v>45</v>
      </c>
      <c r="J25" s="27" t="s">
        <v>45</v>
      </c>
      <c r="K25" s="31">
        <v>3</v>
      </c>
      <c r="L25" s="32">
        <f t="shared" si="0"/>
        <v>2038.33</v>
      </c>
      <c r="M25" s="32">
        <f t="shared" si="1"/>
        <v>53.46</v>
      </c>
      <c r="N25" s="33">
        <f t="shared" si="4"/>
        <v>0.03</v>
      </c>
      <c r="O25" s="33"/>
      <c r="P25" s="32">
        <f t="shared" si="5"/>
        <v>2038.33</v>
      </c>
      <c r="Q25" s="34" t="s">
        <v>36</v>
      </c>
      <c r="R25" s="34">
        <v>2</v>
      </c>
      <c r="S25" s="35">
        <f t="shared" si="6"/>
        <v>4076.66</v>
      </c>
    </row>
    <row r="26" spans="1:19" s="12" customFormat="1" ht="33.65" customHeight="1" x14ac:dyDescent="0.4">
      <c r="A26" s="29">
        <v>16</v>
      </c>
      <c r="B26" s="55" t="s">
        <v>57</v>
      </c>
      <c r="C26" s="55"/>
      <c r="D26" s="47" t="s">
        <v>82</v>
      </c>
      <c r="E26" s="30" t="s">
        <v>44</v>
      </c>
      <c r="F26" s="48">
        <v>1990</v>
      </c>
      <c r="G26" s="49">
        <v>2100</v>
      </c>
      <c r="H26" s="50">
        <v>2010</v>
      </c>
      <c r="I26" s="27" t="s">
        <v>45</v>
      </c>
      <c r="J26" s="27" t="s">
        <v>45</v>
      </c>
      <c r="K26" s="31">
        <v>3</v>
      </c>
      <c r="L26" s="32">
        <f t="shared" si="0"/>
        <v>2033.33</v>
      </c>
      <c r="M26" s="32">
        <f t="shared" si="1"/>
        <v>58.59</v>
      </c>
      <c r="N26" s="33">
        <f t="shared" si="4"/>
        <v>0.03</v>
      </c>
      <c r="O26" s="33"/>
      <c r="P26" s="32">
        <f t="shared" si="5"/>
        <v>2033.33</v>
      </c>
      <c r="Q26" s="34" t="s">
        <v>36</v>
      </c>
      <c r="R26" s="34">
        <v>2</v>
      </c>
      <c r="S26" s="35">
        <f t="shared" si="6"/>
        <v>4066.66</v>
      </c>
    </row>
    <row r="27" spans="1:19" s="12" customFormat="1" ht="33.65" customHeight="1" x14ac:dyDescent="0.4">
      <c r="A27" s="29">
        <v>17</v>
      </c>
      <c r="B27" s="55" t="s">
        <v>57</v>
      </c>
      <c r="C27" s="55"/>
      <c r="D27" s="47" t="s">
        <v>83</v>
      </c>
      <c r="E27" s="30" t="s">
        <v>44</v>
      </c>
      <c r="F27" s="48">
        <v>495</v>
      </c>
      <c r="G27" s="49">
        <v>550</v>
      </c>
      <c r="H27" s="50">
        <v>505</v>
      </c>
      <c r="I27" s="27" t="s">
        <v>45</v>
      </c>
      <c r="J27" s="27" t="s">
        <v>45</v>
      </c>
      <c r="K27" s="31">
        <v>3</v>
      </c>
      <c r="L27" s="32">
        <f t="shared" si="0"/>
        <v>516.66999999999996</v>
      </c>
      <c r="M27" s="32">
        <f t="shared" si="1"/>
        <v>29.3</v>
      </c>
      <c r="N27" s="33">
        <f t="shared" si="4"/>
        <v>0.06</v>
      </c>
      <c r="O27" s="33"/>
      <c r="P27" s="32">
        <f t="shared" si="5"/>
        <v>516.66999999999996</v>
      </c>
      <c r="Q27" s="34" t="s">
        <v>36</v>
      </c>
      <c r="R27" s="34">
        <v>6</v>
      </c>
      <c r="S27" s="35">
        <f t="shared" si="6"/>
        <v>3100.02</v>
      </c>
    </row>
    <row r="28" spans="1:19" s="12" customFormat="1" ht="33.65" customHeight="1" x14ac:dyDescent="0.4">
      <c r="A28" s="29">
        <v>18</v>
      </c>
      <c r="B28" s="55" t="s">
        <v>57</v>
      </c>
      <c r="C28" s="55"/>
      <c r="D28" s="47" t="s">
        <v>84</v>
      </c>
      <c r="E28" s="30" t="s">
        <v>44</v>
      </c>
      <c r="F28" s="48">
        <v>1816.25</v>
      </c>
      <c r="G28" s="49">
        <v>1900</v>
      </c>
      <c r="H28" s="50">
        <v>1900</v>
      </c>
      <c r="I28" s="27" t="s">
        <v>45</v>
      </c>
      <c r="J28" s="27" t="s">
        <v>45</v>
      </c>
      <c r="K28" s="31">
        <v>3</v>
      </c>
      <c r="L28" s="32">
        <f t="shared" si="0"/>
        <v>1872.08</v>
      </c>
      <c r="M28" s="32">
        <f t="shared" si="1"/>
        <v>48.35</v>
      </c>
      <c r="N28" s="33">
        <f t="shared" si="4"/>
        <v>0.03</v>
      </c>
      <c r="O28" s="33"/>
      <c r="P28" s="32">
        <f t="shared" si="5"/>
        <v>1872.08</v>
      </c>
      <c r="Q28" s="34" t="s">
        <v>36</v>
      </c>
      <c r="R28" s="34">
        <v>2</v>
      </c>
      <c r="S28" s="35">
        <f t="shared" si="6"/>
        <v>3744.16</v>
      </c>
    </row>
    <row r="29" spans="1:19" s="12" customFormat="1" ht="33.65" customHeight="1" x14ac:dyDescent="0.4">
      <c r="A29" s="29">
        <v>19</v>
      </c>
      <c r="B29" s="55" t="s">
        <v>57</v>
      </c>
      <c r="C29" s="55"/>
      <c r="D29" s="47" t="s">
        <v>85</v>
      </c>
      <c r="E29" s="30" t="s">
        <v>44</v>
      </c>
      <c r="F29" s="48">
        <v>562.5</v>
      </c>
      <c r="G29" s="49">
        <v>600</v>
      </c>
      <c r="H29" s="50">
        <v>570</v>
      </c>
      <c r="I29" s="27" t="s">
        <v>45</v>
      </c>
      <c r="J29" s="27" t="s">
        <v>45</v>
      </c>
      <c r="K29" s="31">
        <v>3</v>
      </c>
      <c r="L29" s="32">
        <f t="shared" si="0"/>
        <v>577.5</v>
      </c>
      <c r="M29" s="32">
        <f t="shared" si="1"/>
        <v>19.84</v>
      </c>
      <c r="N29" s="33">
        <f t="shared" si="4"/>
        <v>0.03</v>
      </c>
      <c r="O29" s="33"/>
      <c r="P29" s="32">
        <f t="shared" si="5"/>
        <v>577.5</v>
      </c>
      <c r="Q29" s="34" t="s">
        <v>36</v>
      </c>
      <c r="R29" s="34">
        <v>2</v>
      </c>
      <c r="S29" s="35">
        <f t="shared" si="6"/>
        <v>1155</v>
      </c>
    </row>
    <row r="30" spans="1:19" s="12" customFormat="1" ht="33.65" customHeight="1" x14ac:dyDescent="0.4">
      <c r="A30" s="29">
        <v>20</v>
      </c>
      <c r="B30" s="55" t="s">
        <v>57</v>
      </c>
      <c r="C30" s="55"/>
      <c r="D30" s="47" t="s">
        <v>86</v>
      </c>
      <c r="E30" s="30" t="s">
        <v>44</v>
      </c>
      <c r="F30" s="48">
        <v>172147.5</v>
      </c>
      <c r="G30" s="49">
        <v>180000</v>
      </c>
      <c r="H30" s="50">
        <v>172900</v>
      </c>
      <c r="I30" s="27" t="s">
        <v>45</v>
      </c>
      <c r="J30" s="27" t="s">
        <v>45</v>
      </c>
      <c r="K30" s="31">
        <v>3</v>
      </c>
      <c r="L30" s="32">
        <f t="shared" si="0"/>
        <v>175015.83</v>
      </c>
      <c r="M30" s="32">
        <f t="shared" si="1"/>
        <v>4332.78</v>
      </c>
      <c r="N30" s="33">
        <f t="shared" si="4"/>
        <v>0.02</v>
      </c>
      <c r="O30" s="33"/>
      <c r="P30" s="32">
        <f t="shared" si="5"/>
        <v>175015.83</v>
      </c>
      <c r="Q30" s="34" t="s">
        <v>36</v>
      </c>
      <c r="R30" s="34">
        <v>1</v>
      </c>
      <c r="S30" s="35">
        <f t="shared" si="6"/>
        <v>175015.83</v>
      </c>
    </row>
    <row r="31" spans="1:19" s="12" customFormat="1" ht="33.65" customHeight="1" x14ac:dyDescent="0.4">
      <c r="A31" s="29">
        <v>21</v>
      </c>
      <c r="B31" s="55" t="s">
        <v>57</v>
      </c>
      <c r="C31" s="55"/>
      <c r="D31" s="47" t="s">
        <v>87</v>
      </c>
      <c r="E31" s="30" t="s">
        <v>44</v>
      </c>
      <c r="F31" s="48">
        <v>116593.75</v>
      </c>
      <c r="G31" s="49">
        <v>120000</v>
      </c>
      <c r="H31" s="50">
        <v>117000</v>
      </c>
      <c r="I31" s="27" t="s">
        <v>45</v>
      </c>
      <c r="J31" s="27" t="s">
        <v>45</v>
      </c>
      <c r="K31" s="31">
        <v>3</v>
      </c>
      <c r="L31" s="32">
        <f t="shared" si="0"/>
        <v>117864.58</v>
      </c>
      <c r="M31" s="32">
        <f t="shared" si="1"/>
        <v>1860.45</v>
      </c>
      <c r="N31" s="33">
        <f t="shared" si="4"/>
        <v>0.02</v>
      </c>
      <c r="O31" s="33"/>
      <c r="P31" s="32">
        <f t="shared" si="5"/>
        <v>117864.58</v>
      </c>
      <c r="Q31" s="34" t="s">
        <v>36</v>
      </c>
      <c r="R31" s="34">
        <v>1</v>
      </c>
      <c r="S31" s="35">
        <f t="shared" si="6"/>
        <v>117864.58</v>
      </c>
    </row>
    <row r="32" spans="1:19" s="12" customFormat="1" ht="33.65" customHeight="1" x14ac:dyDescent="0.4">
      <c r="A32" s="29">
        <v>22</v>
      </c>
      <c r="B32" s="55" t="s">
        <v>57</v>
      </c>
      <c r="C32" s="55"/>
      <c r="D32" s="47" t="s">
        <v>88</v>
      </c>
      <c r="E32" s="30" t="s">
        <v>44</v>
      </c>
      <c r="F32" s="48">
        <v>3638.75</v>
      </c>
      <c r="G32" s="49">
        <v>4000</v>
      </c>
      <c r="H32" s="50">
        <v>3700</v>
      </c>
      <c r="I32" s="27" t="s">
        <v>45</v>
      </c>
      <c r="J32" s="27" t="s">
        <v>45</v>
      </c>
      <c r="K32" s="31">
        <v>3</v>
      </c>
      <c r="L32" s="32">
        <f t="shared" si="0"/>
        <v>3779.58</v>
      </c>
      <c r="M32" s="32">
        <f t="shared" si="1"/>
        <v>193.33</v>
      </c>
      <c r="N32" s="33">
        <f t="shared" si="4"/>
        <v>0.05</v>
      </c>
      <c r="O32" s="33"/>
      <c r="P32" s="32">
        <f t="shared" si="5"/>
        <v>3779.58</v>
      </c>
      <c r="Q32" s="34" t="s">
        <v>36</v>
      </c>
      <c r="R32" s="34">
        <v>2</v>
      </c>
      <c r="S32" s="35">
        <f t="shared" si="6"/>
        <v>7559.16</v>
      </c>
    </row>
    <row r="33" spans="1:19" s="12" customFormat="1" ht="33.65" customHeight="1" x14ac:dyDescent="0.4">
      <c r="A33" s="29">
        <v>23</v>
      </c>
      <c r="B33" s="55" t="s">
        <v>57</v>
      </c>
      <c r="C33" s="55"/>
      <c r="D33" s="47" t="s">
        <v>89</v>
      </c>
      <c r="E33" s="30" t="s">
        <v>44</v>
      </c>
      <c r="F33" s="48">
        <v>4483.75</v>
      </c>
      <c r="G33" s="49">
        <v>4500</v>
      </c>
      <c r="H33" s="50">
        <v>4500</v>
      </c>
      <c r="I33" s="27" t="s">
        <v>45</v>
      </c>
      <c r="J33" s="27" t="s">
        <v>45</v>
      </c>
      <c r="K33" s="31">
        <v>3</v>
      </c>
      <c r="L33" s="32">
        <f t="shared" si="0"/>
        <v>4494.58</v>
      </c>
      <c r="M33" s="32">
        <f t="shared" si="1"/>
        <v>9.3800000000000008</v>
      </c>
      <c r="N33" s="33">
        <f t="shared" si="4"/>
        <v>0</v>
      </c>
      <c r="O33" s="33"/>
      <c r="P33" s="32">
        <f t="shared" si="5"/>
        <v>4494.58</v>
      </c>
      <c r="Q33" s="34" t="s">
        <v>36</v>
      </c>
      <c r="R33" s="34">
        <v>1</v>
      </c>
      <c r="S33" s="35">
        <f t="shared" si="6"/>
        <v>4494.58</v>
      </c>
    </row>
    <row r="34" spans="1:19" s="12" customFormat="1" ht="33.65" customHeight="1" x14ac:dyDescent="0.4">
      <c r="A34" s="29">
        <v>24</v>
      </c>
      <c r="B34" s="55" t="s">
        <v>57</v>
      </c>
      <c r="C34" s="55"/>
      <c r="D34" s="47" t="s">
        <v>90</v>
      </c>
      <c r="E34" s="30" t="s">
        <v>44</v>
      </c>
      <c r="F34" s="48">
        <v>2406.25</v>
      </c>
      <c r="G34" s="49">
        <v>2500</v>
      </c>
      <c r="H34" s="50">
        <v>2450</v>
      </c>
      <c r="I34" s="27" t="s">
        <v>45</v>
      </c>
      <c r="J34" s="27" t="s">
        <v>45</v>
      </c>
      <c r="K34" s="31">
        <v>3</v>
      </c>
      <c r="L34" s="32">
        <f t="shared" si="0"/>
        <v>2452.08</v>
      </c>
      <c r="M34" s="32">
        <f t="shared" si="1"/>
        <v>46.91</v>
      </c>
      <c r="N34" s="33">
        <f t="shared" si="4"/>
        <v>0.02</v>
      </c>
      <c r="O34" s="33"/>
      <c r="P34" s="32">
        <f t="shared" si="5"/>
        <v>2452.08</v>
      </c>
      <c r="Q34" s="34" t="s">
        <v>36</v>
      </c>
      <c r="R34" s="34">
        <v>2</v>
      </c>
      <c r="S34" s="35">
        <f t="shared" si="6"/>
        <v>4904.16</v>
      </c>
    </row>
    <row r="35" spans="1:19" s="12" customFormat="1" ht="33.65" customHeight="1" x14ac:dyDescent="0.4">
      <c r="A35" s="29">
        <v>25</v>
      </c>
      <c r="B35" s="55" t="s">
        <v>57</v>
      </c>
      <c r="C35" s="55"/>
      <c r="D35" s="47" t="s">
        <v>91</v>
      </c>
      <c r="E35" s="30" t="s">
        <v>44</v>
      </c>
      <c r="F35" s="48">
        <v>3496.25</v>
      </c>
      <c r="G35" s="49">
        <v>4000</v>
      </c>
      <c r="H35" s="50">
        <v>3550</v>
      </c>
      <c r="I35" s="27" t="s">
        <v>45</v>
      </c>
      <c r="J35" s="27" t="s">
        <v>45</v>
      </c>
      <c r="K35" s="31">
        <v>3</v>
      </c>
      <c r="L35" s="32">
        <f t="shared" si="0"/>
        <v>3682.08</v>
      </c>
      <c r="M35" s="32">
        <f t="shared" si="1"/>
        <v>276.63</v>
      </c>
      <c r="N35" s="33">
        <f t="shared" si="4"/>
        <v>0.08</v>
      </c>
      <c r="O35" s="33"/>
      <c r="P35" s="32">
        <f t="shared" si="5"/>
        <v>3682.08</v>
      </c>
      <c r="Q35" s="34" t="s">
        <v>36</v>
      </c>
      <c r="R35" s="34">
        <v>2</v>
      </c>
      <c r="S35" s="35">
        <f t="shared" si="6"/>
        <v>7364.16</v>
      </c>
    </row>
    <row r="36" spans="1:19" s="12" customFormat="1" ht="33.65" customHeight="1" x14ac:dyDescent="0.4">
      <c r="A36" s="29">
        <v>26</v>
      </c>
      <c r="B36" s="55" t="s">
        <v>57</v>
      </c>
      <c r="C36" s="55"/>
      <c r="D36" s="47" t="s">
        <v>92</v>
      </c>
      <c r="E36" s="30" t="s">
        <v>44</v>
      </c>
      <c r="F36" s="48">
        <v>2292.5</v>
      </c>
      <c r="G36" s="49">
        <v>3000</v>
      </c>
      <c r="H36" s="50">
        <v>2300</v>
      </c>
      <c r="I36" s="27" t="s">
        <v>45</v>
      </c>
      <c r="J36" s="27" t="s">
        <v>45</v>
      </c>
      <c r="K36" s="31">
        <v>3</v>
      </c>
      <c r="L36" s="32">
        <f t="shared" si="0"/>
        <v>2530.83</v>
      </c>
      <c r="M36" s="32">
        <f t="shared" si="1"/>
        <v>406.33</v>
      </c>
      <c r="N36" s="33">
        <f t="shared" si="4"/>
        <v>0.16</v>
      </c>
      <c r="O36" s="33"/>
      <c r="P36" s="32">
        <f t="shared" si="5"/>
        <v>2530.83</v>
      </c>
      <c r="Q36" s="34" t="s">
        <v>36</v>
      </c>
      <c r="R36" s="34">
        <v>2</v>
      </c>
      <c r="S36" s="35">
        <f t="shared" si="6"/>
        <v>5061.66</v>
      </c>
    </row>
    <row r="37" spans="1:19" s="12" customFormat="1" ht="33.65" customHeight="1" x14ac:dyDescent="0.4">
      <c r="A37" s="29">
        <v>27</v>
      </c>
      <c r="B37" s="55" t="s">
        <v>57</v>
      </c>
      <c r="C37" s="55"/>
      <c r="D37" s="47" t="s">
        <v>93</v>
      </c>
      <c r="E37" s="30" t="s">
        <v>44</v>
      </c>
      <c r="F37" s="48">
        <v>2672.5</v>
      </c>
      <c r="G37" s="49">
        <v>3000</v>
      </c>
      <c r="H37" s="50">
        <v>2700</v>
      </c>
      <c r="I37" s="27" t="s">
        <v>45</v>
      </c>
      <c r="J37" s="27" t="s">
        <v>45</v>
      </c>
      <c r="K37" s="31">
        <v>3</v>
      </c>
      <c r="L37" s="32">
        <f t="shared" si="0"/>
        <v>2790.83</v>
      </c>
      <c r="M37" s="32">
        <f t="shared" si="1"/>
        <v>181.66</v>
      </c>
      <c r="N37" s="33">
        <f t="shared" si="4"/>
        <v>7.0000000000000007E-2</v>
      </c>
      <c r="O37" s="33"/>
      <c r="P37" s="32">
        <f t="shared" si="5"/>
        <v>2790.83</v>
      </c>
      <c r="Q37" s="34" t="s">
        <v>36</v>
      </c>
      <c r="R37" s="34">
        <v>2</v>
      </c>
      <c r="S37" s="35">
        <f t="shared" si="6"/>
        <v>5581.66</v>
      </c>
    </row>
    <row r="38" spans="1:19" s="12" customFormat="1" ht="33.65" customHeight="1" x14ac:dyDescent="0.4">
      <c r="A38" s="29">
        <v>28</v>
      </c>
      <c r="B38" s="55" t="s">
        <v>57</v>
      </c>
      <c r="C38" s="55"/>
      <c r="D38" s="47" t="s">
        <v>94</v>
      </c>
      <c r="E38" s="30" t="s">
        <v>44</v>
      </c>
      <c r="F38" s="48">
        <v>2387.5</v>
      </c>
      <c r="G38" s="49">
        <v>2500</v>
      </c>
      <c r="H38" s="50">
        <v>2400</v>
      </c>
      <c r="I38" s="27" t="s">
        <v>45</v>
      </c>
      <c r="J38" s="27" t="s">
        <v>45</v>
      </c>
      <c r="K38" s="31">
        <v>3</v>
      </c>
      <c r="L38" s="32">
        <f t="shared" si="0"/>
        <v>2429.17</v>
      </c>
      <c r="M38" s="32">
        <f t="shared" si="1"/>
        <v>61.66</v>
      </c>
      <c r="N38" s="33">
        <f t="shared" si="4"/>
        <v>0.03</v>
      </c>
      <c r="O38" s="33"/>
      <c r="P38" s="32">
        <f t="shared" si="5"/>
        <v>2429.17</v>
      </c>
      <c r="Q38" s="34" t="s">
        <v>36</v>
      </c>
      <c r="R38" s="34">
        <v>2</v>
      </c>
      <c r="S38" s="35">
        <f t="shared" si="6"/>
        <v>4858.34</v>
      </c>
    </row>
    <row r="39" spans="1:19" s="12" customFormat="1" ht="33.65" customHeight="1" x14ac:dyDescent="0.4">
      <c r="A39" s="29">
        <v>29</v>
      </c>
      <c r="B39" s="55" t="s">
        <v>58</v>
      </c>
      <c r="C39" s="55"/>
      <c r="D39" s="47" t="s">
        <v>95</v>
      </c>
      <c r="E39" s="30" t="s">
        <v>44</v>
      </c>
      <c r="F39" s="48">
        <v>123.75</v>
      </c>
      <c r="G39" s="49">
        <v>150</v>
      </c>
      <c r="H39" s="50">
        <v>125</v>
      </c>
      <c r="I39" s="27" t="s">
        <v>45</v>
      </c>
      <c r="J39" s="27" t="s">
        <v>45</v>
      </c>
      <c r="K39" s="31">
        <v>3</v>
      </c>
      <c r="L39" s="32">
        <f t="shared" si="0"/>
        <v>132.91999999999999</v>
      </c>
      <c r="M39" s="32">
        <f t="shared" si="1"/>
        <v>14.81</v>
      </c>
      <c r="N39" s="33">
        <f t="shared" si="4"/>
        <v>0.11</v>
      </c>
      <c r="O39" s="33"/>
      <c r="P39" s="32">
        <f t="shared" si="5"/>
        <v>132.91999999999999</v>
      </c>
      <c r="Q39" s="34" t="s">
        <v>51</v>
      </c>
      <c r="R39" s="34">
        <v>100</v>
      </c>
      <c r="S39" s="35">
        <f t="shared" si="6"/>
        <v>13292</v>
      </c>
    </row>
    <row r="40" spans="1:19" s="12" customFormat="1" ht="33.65" customHeight="1" x14ac:dyDescent="0.4">
      <c r="A40" s="29">
        <v>30</v>
      </c>
      <c r="B40" s="55" t="s">
        <v>58</v>
      </c>
      <c r="C40" s="55"/>
      <c r="D40" s="47" t="s">
        <v>96</v>
      </c>
      <c r="E40" s="30" t="s">
        <v>44</v>
      </c>
      <c r="F40" s="48">
        <v>186.25</v>
      </c>
      <c r="G40" s="49">
        <v>200</v>
      </c>
      <c r="H40" s="50">
        <v>190</v>
      </c>
      <c r="I40" s="27" t="s">
        <v>45</v>
      </c>
      <c r="J40" s="27" t="s">
        <v>45</v>
      </c>
      <c r="K40" s="31">
        <v>3</v>
      </c>
      <c r="L40" s="32">
        <f t="shared" si="0"/>
        <v>192.08</v>
      </c>
      <c r="M40" s="32">
        <f t="shared" si="1"/>
        <v>7.11</v>
      </c>
      <c r="N40" s="33">
        <f t="shared" si="4"/>
        <v>0.04</v>
      </c>
      <c r="O40" s="33"/>
      <c r="P40" s="32">
        <f t="shared" si="5"/>
        <v>192.08</v>
      </c>
      <c r="Q40" s="34" t="s">
        <v>51</v>
      </c>
      <c r="R40" s="34">
        <v>100</v>
      </c>
      <c r="S40" s="35">
        <f t="shared" si="6"/>
        <v>19208</v>
      </c>
    </row>
    <row r="41" spans="1:19" s="12" customFormat="1" ht="33.65" customHeight="1" x14ac:dyDescent="0.4">
      <c r="A41" s="29">
        <v>31</v>
      </c>
      <c r="B41" s="55" t="s">
        <v>59</v>
      </c>
      <c r="C41" s="55"/>
      <c r="D41" s="47" t="s">
        <v>97</v>
      </c>
      <c r="E41" s="30" t="s">
        <v>44</v>
      </c>
      <c r="F41" s="48">
        <v>291.25</v>
      </c>
      <c r="G41" s="49">
        <v>340</v>
      </c>
      <c r="H41" s="50">
        <v>295</v>
      </c>
      <c r="I41" s="27" t="s">
        <v>45</v>
      </c>
      <c r="J41" s="27" t="s">
        <v>45</v>
      </c>
      <c r="K41" s="31">
        <v>3</v>
      </c>
      <c r="L41" s="32">
        <f t="shared" si="0"/>
        <v>308.75</v>
      </c>
      <c r="M41" s="32">
        <f t="shared" si="1"/>
        <v>27.13</v>
      </c>
      <c r="N41" s="33">
        <f t="shared" si="4"/>
        <v>0.09</v>
      </c>
      <c r="O41" s="33"/>
      <c r="P41" s="32">
        <f t="shared" si="5"/>
        <v>308.75</v>
      </c>
      <c r="Q41" s="34" t="s">
        <v>36</v>
      </c>
      <c r="R41" s="34">
        <v>20</v>
      </c>
      <c r="S41" s="35">
        <f t="shared" si="6"/>
        <v>6175</v>
      </c>
    </row>
    <row r="42" spans="1:19" s="12" customFormat="1" ht="33.65" customHeight="1" x14ac:dyDescent="0.4">
      <c r="A42" s="29">
        <v>32</v>
      </c>
      <c r="B42" s="55" t="s">
        <v>59</v>
      </c>
      <c r="C42" s="55"/>
      <c r="D42" s="47" t="s">
        <v>98</v>
      </c>
      <c r="E42" s="30" t="s">
        <v>44</v>
      </c>
      <c r="F42" s="48">
        <v>380</v>
      </c>
      <c r="G42" s="49">
        <v>430</v>
      </c>
      <c r="H42" s="50">
        <v>410</v>
      </c>
      <c r="I42" s="27" t="s">
        <v>45</v>
      </c>
      <c r="J42" s="27" t="s">
        <v>45</v>
      </c>
      <c r="K42" s="31">
        <v>3</v>
      </c>
      <c r="L42" s="32">
        <f t="shared" si="0"/>
        <v>406.67</v>
      </c>
      <c r="M42" s="32">
        <f t="shared" si="1"/>
        <v>25.17</v>
      </c>
      <c r="N42" s="33">
        <f t="shared" si="4"/>
        <v>0.06</v>
      </c>
      <c r="O42" s="33"/>
      <c r="P42" s="32">
        <f t="shared" si="5"/>
        <v>406.67</v>
      </c>
      <c r="Q42" s="34" t="s">
        <v>36</v>
      </c>
      <c r="R42" s="34">
        <v>20</v>
      </c>
      <c r="S42" s="35">
        <f t="shared" si="6"/>
        <v>8133.4</v>
      </c>
    </row>
    <row r="43" spans="1:19" s="12" customFormat="1" ht="33.65" customHeight="1" x14ac:dyDescent="0.4">
      <c r="A43" s="29">
        <v>33</v>
      </c>
      <c r="B43" s="52">
        <v>14972</v>
      </c>
      <c r="C43" s="52"/>
      <c r="D43" s="47" t="s">
        <v>99</v>
      </c>
      <c r="E43" s="30" t="s">
        <v>44</v>
      </c>
      <c r="F43" s="48">
        <v>620</v>
      </c>
      <c r="G43" s="49">
        <v>650</v>
      </c>
      <c r="H43" s="50">
        <v>650</v>
      </c>
      <c r="I43" s="27" t="s">
        <v>45</v>
      </c>
      <c r="J43" s="27" t="s">
        <v>45</v>
      </c>
      <c r="K43" s="31">
        <v>3</v>
      </c>
      <c r="L43" s="32">
        <f t="shared" si="0"/>
        <v>640</v>
      </c>
      <c r="M43" s="32">
        <f t="shared" si="1"/>
        <v>17.32</v>
      </c>
      <c r="N43" s="33">
        <f t="shared" si="4"/>
        <v>0.03</v>
      </c>
      <c r="O43" s="33"/>
      <c r="P43" s="32">
        <f t="shared" si="5"/>
        <v>640</v>
      </c>
      <c r="Q43" s="34" t="s">
        <v>36</v>
      </c>
      <c r="R43" s="34">
        <v>100</v>
      </c>
      <c r="S43" s="35">
        <f t="shared" si="6"/>
        <v>64000</v>
      </c>
    </row>
    <row r="44" spans="1:19" s="12" customFormat="1" ht="33.65" customHeight="1" x14ac:dyDescent="0.4">
      <c r="A44" s="29">
        <v>34</v>
      </c>
      <c r="B44" s="52">
        <v>14972</v>
      </c>
      <c r="C44" s="52"/>
      <c r="D44" s="47" t="s">
        <v>100</v>
      </c>
      <c r="E44" s="30" t="s">
        <v>44</v>
      </c>
      <c r="F44" s="48">
        <v>78.75</v>
      </c>
      <c r="G44" s="49">
        <v>110</v>
      </c>
      <c r="H44" s="50">
        <v>90</v>
      </c>
      <c r="I44" s="27" t="s">
        <v>45</v>
      </c>
      <c r="J44" s="27" t="s">
        <v>45</v>
      </c>
      <c r="K44" s="31">
        <v>3</v>
      </c>
      <c r="L44" s="32">
        <f t="shared" si="0"/>
        <v>92.92</v>
      </c>
      <c r="M44" s="32">
        <f t="shared" si="1"/>
        <v>15.83</v>
      </c>
      <c r="N44" s="33">
        <f t="shared" si="4"/>
        <v>0.17</v>
      </c>
      <c r="O44" s="33"/>
      <c r="P44" s="32">
        <f t="shared" si="5"/>
        <v>92.92</v>
      </c>
      <c r="Q44" s="34" t="s">
        <v>36</v>
      </c>
      <c r="R44" s="34">
        <v>50</v>
      </c>
      <c r="S44" s="35">
        <f t="shared" si="6"/>
        <v>4646</v>
      </c>
    </row>
    <row r="45" spans="1:19" s="12" customFormat="1" ht="33.65" customHeight="1" x14ac:dyDescent="0.4">
      <c r="A45" s="29">
        <v>35</v>
      </c>
      <c r="B45" s="55" t="s">
        <v>60</v>
      </c>
      <c r="C45" s="55"/>
      <c r="D45" s="47" t="s">
        <v>101</v>
      </c>
      <c r="E45" s="30" t="s">
        <v>44</v>
      </c>
      <c r="F45" s="48">
        <v>153.75</v>
      </c>
      <c r="G45" s="49">
        <v>200</v>
      </c>
      <c r="H45" s="50">
        <v>200</v>
      </c>
      <c r="I45" s="27" t="s">
        <v>45</v>
      </c>
      <c r="J45" s="27" t="s">
        <v>45</v>
      </c>
      <c r="K45" s="31">
        <v>3</v>
      </c>
      <c r="L45" s="32">
        <f t="shared" si="0"/>
        <v>184.58</v>
      </c>
      <c r="M45" s="32">
        <f t="shared" si="1"/>
        <v>26.7</v>
      </c>
      <c r="N45" s="33">
        <f t="shared" si="4"/>
        <v>0.14000000000000001</v>
      </c>
      <c r="O45" s="33"/>
      <c r="P45" s="32">
        <f t="shared" si="5"/>
        <v>184.58</v>
      </c>
      <c r="Q45" s="34" t="s">
        <v>36</v>
      </c>
      <c r="R45" s="34">
        <v>100</v>
      </c>
      <c r="S45" s="35">
        <f t="shared" si="6"/>
        <v>18458</v>
      </c>
    </row>
    <row r="46" spans="1:19" s="12" customFormat="1" ht="33.65" customHeight="1" x14ac:dyDescent="0.4">
      <c r="A46" s="29">
        <v>36</v>
      </c>
      <c r="B46" s="55" t="s">
        <v>61</v>
      </c>
      <c r="C46" s="55"/>
      <c r="D46" s="47" t="s">
        <v>102</v>
      </c>
      <c r="E46" s="30" t="s">
        <v>44</v>
      </c>
      <c r="F46" s="48">
        <v>256.25</v>
      </c>
      <c r="G46" s="49">
        <v>310</v>
      </c>
      <c r="H46" s="50">
        <v>280</v>
      </c>
      <c r="I46" s="27" t="s">
        <v>45</v>
      </c>
      <c r="J46" s="27" t="s">
        <v>45</v>
      </c>
      <c r="K46" s="31">
        <v>3</v>
      </c>
      <c r="L46" s="32">
        <f t="shared" si="0"/>
        <v>282.08</v>
      </c>
      <c r="M46" s="32">
        <f t="shared" si="1"/>
        <v>26.94</v>
      </c>
      <c r="N46" s="33">
        <f t="shared" si="4"/>
        <v>0.1</v>
      </c>
      <c r="O46" s="33"/>
      <c r="P46" s="32">
        <f t="shared" si="5"/>
        <v>282.08</v>
      </c>
      <c r="Q46" s="34" t="s">
        <v>36</v>
      </c>
      <c r="R46" s="34">
        <v>6</v>
      </c>
      <c r="S46" s="35">
        <f t="shared" si="6"/>
        <v>1692.48</v>
      </c>
    </row>
    <row r="47" spans="1:19" s="12" customFormat="1" ht="33.65" customHeight="1" x14ac:dyDescent="0.4">
      <c r="A47" s="29">
        <v>37</v>
      </c>
      <c r="B47" s="52">
        <v>14972</v>
      </c>
      <c r="C47" s="52"/>
      <c r="D47" s="47" t="s">
        <v>103</v>
      </c>
      <c r="E47" s="30" t="s">
        <v>44</v>
      </c>
      <c r="F47" s="48">
        <v>35</v>
      </c>
      <c r="G47" s="49">
        <v>50</v>
      </c>
      <c r="H47" s="50">
        <v>40</v>
      </c>
      <c r="I47" s="27" t="s">
        <v>45</v>
      </c>
      <c r="J47" s="27" t="s">
        <v>45</v>
      </c>
      <c r="K47" s="31">
        <v>3</v>
      </c>
      <c r="L47" s="32">
        <f t="shared" si="0"/>
        <v>41.67</v>
      </c>
      <c r="M47" s="32">
        <f t="shared" si="1"/>
        <v>7.64</v>
      </c>
      <c r="N47" s="33">
        <f t="shared" si="4"/>
        <v>0.18</v>
      </c>
      <c r="O47" s="33"/>
      <c r="P47" s="32">
        <f t="shared" si="5"/>
        <v>41.67</v>
      </c>
      <c r="Q47" s="34" t="s">
        <v>51</v>
      </c>
      <c r="R47" s="34">
        <v>100</v>
      </c>
      <c r="S47" s="35">
        <f t="shared" si="6"/>
        <v>4167</v>
      </c>
    </row>
    <row r="48" spans="1:19" s="12" customFormat="1" ht="33.65" customHeight="1" x14ac:dyDescent="0.4">
      <c r="A48" s="29">
        <v>38</v>
      </c>
      <c r="B48" s="55" t="s">
        <v>62</v>
      </c>
      <c r="C48" s="55"/>
      <c r="D48" s="47" t="s">
        <v>104</v>
      </c>
      <c r="E48" s="30" t="s">
        <v>44</v>
      </c>
      <c r="F48" s="48">
        <v>1020</v>
      </c>
      <c r="G48" s="49">
        <v>1300</v>
      </c>
      <c r="H48" s="50">
        <v>1300</v>
      </c>
      <c r="I48" s="27" t="s">
        <v>45</v>
      </c>
      <c r="J48" s="27" t="s">
        <v>45</v>
      </c>
      <c r="K48" s="31">
        <v>3</v>
      </c>
      <c r="L48" s="32">
        <f t="shared" si="0"/>
        <v>1206.67</v>
      </c>
      <c r="M48" s="32">
        <f t="shared" si="1"/>
        <v>161.66</v>
      </c>
      <c r="N48" s="33">
        <f t="shared" si="4"/>
        <v>0.13</v>
      </c>
      <c r="O48" s="33"/>
      <c r="P48" s="32">
        <f t="shared" si="5"/>
        <v>1206.67</v>
      </c>
      <c r="Q48" s="34" t="s">
        <v>36</v>
      </c>
      <c r="R48" s="34">
        <v>1</v>
      </c>
      <c r="S48" s="35">
        <f t="shared" si="6"/>
        <v>1206.67</v>
      </c>
    </row>
    <row r="49" spans="1:19" s="12" customFormat="1" ht="33.65" customHeight="1" x14ac:dyDescent="0.4">
      <c r="A49" s="29">
        <v>39</v>
      </c>
      <c r="B49" s="55" t="s">
        <v>63</v>
      </c>
      <c r="C49" s="55"/>
      <c r="D49" s="47" t="s">
        <v>105</v>
      </c>
      <c r="E49" s="30" t="s">
        <v>44</v>
      </c>
      <c r="F49" s="48">
        <v>3872.5</v>
      </c>
      <c r="G49" s="49">
        <v>4000</v>
      </c>
      <c r="H49" s="50">
        <v>4000</v>
      </c>
      <c r="I49" s="27" t="s">
        <v>45</v>
      </c>
      <c r="J49" s="27" t="s">
        <v>45</v>
      </c>
      <c r="K49" s="31">
        <v>3</v>
      </c>
      <c r="L49" s="32">
        <f t="shared" si="0"/>
        <v>3957.5</v>
      </c>
      <c r="M49" s="32">
        <f t="shared" si="1"/>
        <v>73.61</v>
      </c>
      <c r="N49" s="33">
        <f t="shared" si="4"/>
        <v>0.02</v>
      </c>
      <c r="O49" s="33"/>
      <c r="P49" s="32">
        <f t="shared" si="5"/>
        <v>3957.5</v>
      </c>
      <c r="Q49" s="34" t="s">
        <v>36</v>
      </c>
      <c r="R49" s="34">
        <v>22</v>
      </c>
      <c r="S49" s="35">
        <f t="shared" si="6"/>
        <v>87065</v>
      </c>
    </row>
    <row r="50" spans="1:19" s="12" customFormat="1" ht="33.65" customHeight="1" x14ac:dyDescent="0.4">
      <c r="A50" s="29">
        <v>40</v>
      </c>
      <c r="B50" s="55" t="s">
        <v>63</v>
      </c>
      <c r="C50" s="55"/>
      <c r="D50" s="47" t="s">
        <v>106</v>
      </c>
      <c r="E50" s="30" t="s">
        <v>44</v>
      </c>
      <c r="F50" s="48">
        <v>8125</v>
      </c>
      <c r="G50" s="49">
        <v>9000</v>
      </c>
      <c r="H50" s="50">
        <v>9000</v>
      </c>
      <c r="I50" s="27" t="s">
        <v>45</v>
      </c>
      <c r="J50" s="27" t="s">
        <v>45</v>
      </c>
      <c r="K50" s="31">
        <v>3</v>
      </c>
      <c r="L50" s="32">
        <f t="shared" si="0"/>
        <v>8708.33</v>
      </c>
      <c r="M50" s="32">
        <f t="shared" si="1"/>
        <v>505.18</v>
      </c>
      <c r="N50" s="33">
        <f t="shared" si="4"/>
        <v>0.06</v>
      </c>
      <c r="O50" s="33"/>
      <c r="P50" s="32">
        <f t="shared" si="5"/>
        <v>8708.33</v>
      </c>
      <c r="Q50" s="34" t="s">
        <v>36</v>
      </c>
      <c r="R50" s="34">
        <v>5</v>
      </c>
      <c r="S50" s="35">
        <f t="shared" si="6"/>
        <v>43541.65</v>
      </c>
    </row>
    <row r="51" spans="1:19" s="12" customFormat="1" ht="33.65" customHeight="1" x14ac:dyDescent="0.4">
      <c r="A51" s="29">
        <v>41</v>
      </c>
      <c r="B51" s="55" t="s">
        <v>63</v>
      </c>
      <c r="C51" s="55"/>
      <c r="D51" s="47" t="s">
        <v>107</v>
      </c>
      <c r="E51" s="30" t="s">
        <v>44</v>
      </c>
      <c r="F51" s="48">
        <v>1375</v>
      </c>
      <c r="G51" s="49">
        <v>1500</v>
      </c>
      <c r="H51" s="50">
        <v>1500</v>
      </c>
      <c r="I51" s="27" t="s">
        <v>45</v>
      </c>
      <c r="J51" s="27" t="s">
        <v>45</v>
      </c>
      <c r="K51" s="31">
        <v>3</v>
      </c>
      <c r="L51" s="32">
        <f t="shared" si="0"/>
        <v>1458.33</v>
      </c>
      <c r="M51" s="32">
        <f t="shared" si="1"/>
        <v>72.17</v>
      </c>
      <c r="N51" s="33">
        <f t="shared" si="4"/>
        <v>0.05</v>
      </c>
      <c r="O51" s="33"/>
      <c r="P51" s="32">
        <f t="shared" si="5"/>
        <v>1458.33</v>
      </c>
      <c r="Q51" s="34" t="s">
        <v>36</v>
      </c>
      <c r="R51" s="34">
        <v>2</v>
      </c>
      <c r="S51" s="35">
        <f t="shared" si="6"/>
        <v>2916.66</v>
      </c>
    </row>
    <row r="52" spans="1:19" s="12" customFormat="1" ht="33.65" customHeight="1" x14ac:dyDescent="0.4">
      <c r="A52" s="29">
        <v>42</v>
      </c>
      <c r="B52" s="55" t="s">
        <v>63</v>
      </c>
      <c r="C52" s="55"/>
      <c r="D52" s="47" t="s">
        <v>108</v>
      </c>
      <c r="E52" s="30" t="s">
        <v>44</v>
      </c>
      <c r="F52" s="48">
        <v>4025</v>
      </c>
      <c r="G52" s="49">
        <v>5000</v>
      </c>
      <c r="H52" s="50">
        <v>4500</v>
      </c>
      <c r="I52" s="27" t="s">
        <v>45</v>
      </c>
      <c r="J52" s="27" t="s">
        <v>45</v>
      </c>
      <c r="K52" s="31">
        <v>3</v>
      </c>
      <c r="L52" s="32">
        <f t="shared" si="0"/>
        <v>4508.33</v>
      </c>
      <c r="M52" s="32">
        <f t="shared" si="1"/>
        <v>487.55</v>
      </c>
      <c r="N52" s="33">
        <f t="shared" si="4"/>
        <v>0.11</v>
      </c>
      <c r="O52" s="33"/>
      <c r="P52" s="32">
        <f t="shared" si="5"/>
        <v>4508.33</v>
      </c>
      <c r="Q52" s="34" t="s">
        <v>36</v>
      </c>
      <c r="R52" s="34">
        <v>1</v>
      </c>
      <c r="S52" s="35">
        <f t="shared" si="6"/>
        <v>4508.33</v>
      </c>
    </row>
    <row r="53" spans="1:19" ht="36.65" customHeight="1" x14ac:dyDescent="0.4">
      <c r="A53" s="29">
        <v>43</v>
      </c>
      <c r="B53" s="55" t="s">
        <v>64</v>
      </c>
      <c r="C53" s="55"/>
      <c r="D53" s="47" t="s">
        <v>109</v>
      </c>
      <c r="E53" s="30" t="s">
        <v>44</v>
      </c>
      <c r="F53" s="48">
        <v>6387.5</v>
      </c>
      <c r="G53" s="49">
        <v>6500</v>
      </c>
      <c r="H53" s="50">
        <v>6600</v>
      </c>
      <c r="I53" s="27" t="s">
        <v>45</v>
      </c>
      <c r="J53" s="27" t="s">
        <v>45</v>
      </c>
      <c r="K53" s="31">
        <v>3</v>
      </c>
      <c r="L53" s="32">
        <f t="shared" si="0"/>
        <v>6495.83</v>
      </c>
      <c r="M53" s="32">
        <f t="shared" si="1"/>
        <v>106.31</v>
      </c>
      <c r="N53" s="33">
        <f t="shared" si="2"/>
        <v>0.02</v>
      </c>
      <c r="O53" s="33"/>
      <c r="P53" s="32">
        <f>IF(L53=0,0,IF(N53="вариация не однородна","ОШИБКА",L53))</f>
        <v>6495.83</v>
      </c>
      <c r="Q53" s="34" t="s">
        <v>36</v>
      </c>
      <c r="R53" s="34">
        <v>6</v>
      </c>
      <c r="S53" s="35">
        <f t="shared" si="3"/>
        <v>38974.980000000003</v>
      </c>
    </row>
    <row r="54" spans="1:19" ht="33.65" customHeight="1" x14ac:dyDescent="0.4">
      <c r="A54" s="29">
        <v>44</v>
      </c>
      <c r="B54" s="55" t="s">
        <v>65</v>
      </c>
      <c r="C54" s="55"/>
      <c r="D54" s="47" t="s">
        <v>110</v>
      </c>
      <c r="E54" s="30" t="s">
        <v>44</v>
      </c>
      <c r="F54" s="48">
        <v>1478.75</v>
      </c>
      <c r="G54" s="49">
        <v>2000</v>
      </c>
      <c r="H54" s="50">
        <v>1500</v>
      </c>
      <c r="I54" s="27" t="s">
        <v>45</v>
      </c>
      <c r="J54" s="27" t="s">
        <v>45</v>
      </c>
      <c r="K54" s="31">
        <v>3</v>
      </c>
      <c r="L54" s="32">
        <f t="shared" si="0"/>
        <v>1659.58</v>
      </c>
      <c r="M54" s="32">
        <f t="shared" si="1"/>
        <v>295</v>
      </c>
      <c r="N54" s="33">
        <f t="shared" si="2"/>
        <v>0.18</v>
      </c>
      <c r="O54" s="33"/>
      <c r="P54" s="32">
        <f>IF(L54=0,0,IF(N54="вариация не однородна","ОШИБКА",L54))</f>
        <v>1659.58</v>
      </c>
      <c r="Q54" s="34" t="s">
        <v>36</v>
      </c>
      <c r="R54" s="34">
        <v>6</v>
      </c>
      <c r="S54" s="35">
        <f t="shared" si="3"/>
        <v>9957.48</v>
      </c>
    </row>
    <row r="55" spans="1:19" ht="31.2" customHeight="1" x14ac:dyDescent="0.4">
      <c r="A55" s="29">
        <v>45</v>
      </c>
      <c r="B55" s="55" t="s">
        <v>66</v>
      </c>
      <c r="C55" s="55"/>
      <c r="D55" s="47" t="s">
        <v>111</v>
      </c>
      <c r="E55" s="30" t="s">
        <v>44</v>
      </c>
      <c r="F55" s="48">
        <v>56.25</v>
      </c>
      <c r="G55" s="49">
        <v>120</v>
      </c>
      <c r="H55" s="50">
        <v>60</v>
      </c>
      <c r="I55" s="27" t="s">
        <v>45</v>
      </c>
      <c r="J55" s="27" t="s">
        <v>45</v>
      </c>
      <c r="K55" s="31">
        <v>3</v>
      </c>
      <c r="L55" s="32">
        <f t="shared" si="0"/>
        <v>78.75</v>
      </c>
      <c r="M55" s="32">
        <f t="shared" si="1"/>
        <v>35.770000000000003</v>
      </c>
      <c r="N55" s="33" t="str">
        <f t="shared" si="2"/>
        <v>вариация не однородна</v>
      </c>
      <c r="O55" s="33"/>
      <c r="P55" s="32" t="str">
        <f>IF(L55=0,0,IF(N55="вариация не однородна","ОШИБКА",L55))</f>
        <v>ОШИБКА</v>
      </c>
      <c r="Q55" s="34" t="s">
        <v>52</v>
      </c>
      <c r="R55" s="34">
        <v>50</v>
      </c>
      <c r="S55" s="35" t="e">
        <f t="shared" si="3"/>
        <v>#VALUE!</v>
      </c>
    </row>
    <row r="56" spans="1:19" ht="31.2" customHeight="1" x14ac:dyDescent="0.4">
      <c r="A56" s="29">
        <v>46</v>
      </c>
      <c r="B56" s="55" t="s">
        <v>67</v>
      </c>
      <c r="C56" s="55"/>
      <c r="D56" s="47" t="s">
        <v>112</v>
      </c>
      <c r="E56" s="30" t="s">
        <v>44</v>
      </c>
      <c r="F56" s="48">
        <v>422.5</v>
      </c>
      <c r="G56" s="49">
        <v>600</v>
      </c>
      <c r="H56" s="50">
        <v>500</v>
      </c>
      <c r="I56" s="27" t="s">
        <v>45</v>
      </c>
      <c r="J56" s="27" t="s">
        <v>45</v>
      </c>
      <c r="K56" s="31">
        <v>3</v>
      </c>
      <c r="L56" s="32">
        <f t="shared" si="0"/>
        <v>507.5</v>
      </c>
      <c r="M56" s="32">
        <f t="shared" si="1"/>
        <v>88.99</v>
      </c>
      <c r="N56" s="33">
        <f t="shared" si="2"/>
        <v>0.18</v>
      </c>
      <c r="O56" s="33"/>
      <c r="P56" s="32">
        <f>IF(L56=0,0,IF(N56="вариация не однородна","ОШИБКА",L56))</f>
        <v>507.5</v>
      </c>
      <c r="Q56" s="34" t="s">
        <v>36</v>
      </c>
      <c r="R56" s="34">
        <v>20</v>
      </c>
      <c r="S56" s="35">
        <f t="shared" si="3"/>
        <v>10150</v>
      </c>
    </row>
    <row r="57" spans="1:19" ht="15.45" x14ac:dyDescent="0.4">
      <c r="A57" s="36"/>
      <c r="B57" s="39"/>
      <c r="C57" s="39"/>
      <c r="D57" s="40"/>
      <c r="E57" s="40"/>
      <c r="F57" s="41">
        <f>SUMPRODUCT(F11:F56,$R$11:$R$56)</f>
        <v>806306.25</v>
      </c>
      <c r="G57" s="41">
        <f>SUMPRODUCT(G11:G56,$R$11:$R$56)</f>
        <v>868970</v>
      </c>
      <c r="H57" s="41">
        <f>SUMPRODUCT(H11:H56,$R$11:$R$56)</f>
        <v>834533</v>
      </c>
      <c r="I57" s="42"/>
      <c r="J57" s="42"/>
      <c r="K57" s="43"/>
      <c r="L57" s="44"/>
      <c r="M57" s="44"/>
      <c r="N57" s="45"/>
      <c r="O57" s="45"/>
      <c r="P57" s="46"/>
      <c r="Q57" s="43"/>
      <c r="R57" s="45" t="s">
        <v>6</v>
      </c>
      <c r="S57" s="46" t="e">
        <f>SUM(S11:S56)</f>
        <v>#VALUE!</v>
      </c>
    </row>
    <row r="58" spans="1:19" ht="15.75" customHeight="1" x14ac:dyDescent="0.4">
      <c r="A58" s="15"/>
      <c r="B58" s="15"/>
      <c r="C58" s="15"/>
      <c r="D58" s="15"/>
      <c r="E58" s="15"/>
      <c r="F58" s="15"/>
      <c r="G58" s="16"/>
      <c r="H58" s="15"/>
      <c r="I58" s="15"/>
      <c r="J58" s="15"/>
      <c r="K58" s="15"/>
      <c r="L58" s="15"/>
      <c r="M58" s="15"/>
      <c r="N58" s="15"/>
      <c r="O58" s="15"/>
      <c r="P58" s="17"/>
      <c r="Q58" s="15"/>
      <c r="R58" s="15"/>
    </row>
    <row r="59" spans="1:19" ht="15.75" customHeight="1" x14ac:dyDescent="0.4">
      <c r="A59" s="15"/>
      <c r="B59" s="15"/>
      <c r="C59" s="15"/>
      <c r="D59" s="15"/>
      <c r="E59" s="15"/>
      <c r="F59" s="15"/>
      <c r="G59" s="16"/>
      <c r="H59" s="15"/>
      <c r="I59" s="15"/>
      <c r="J59" s="15"/>
      <c r="K59" s="15"/>
      <c r="L59" s="15"/>
      <c r="M59" s="15"/>
      <c r="N59" s="15"/>
      <c r="O59" s="15"/>
      <c r="P59" s="17"/>
      <c r="Q59" s="15"/>
      <c r="R59" s="15"/>
    </row>
    <row r="60" spans="1:19" ht="38.25" customHeight="1" x14ac:dyDescent="0.4">
      <c r="A60" s="125" t="s">
        <v>21</v>
      </c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</row>
    <row r="61" spans="1:19" ht="18" x14ac:dyDescent="0.45">
      <c r="A61" s="6"/>
      <c r="B61" s="6"/>
      <c r="C61" s="6"/>
      <c r="D61" s="6"/>
      <c r="E61" s="6"/>
      <c r="F61" s="6"/>
      <c r="G61" s="7"/>
      <c r="H61" s="6"/>
      <c r="I61" s="6"/>
      <c r="J61" s="6"/>
      <c r="K61" s="6"/>
      <c r="L61" s="6"/>
      <c r="M61" s="6"/>
      <c r="N61" s="6"/>
      <c r="O61" s="6"/>
      <c r="Q61" s="6"/>
      <c r="R61" s="6"/>
    </row>
    <row r="62" spans="1:19" ht="65.25" customHeight="1" x14ac:dyDescent="0.45">
      <c r="A62" s="137" t="s">
        <v>28</v>
      </c>
      <c r="B62" s="137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</row>
    <row r="63" spans="1:19" ht="18" x14ac:dyDescent="0.45">
      <c r="A63" s="6"/>
      <c r="B63" s="6"/>
      <c r="C63" s="6"/>
      <c r="D63" s="6"/>
      <c r="E63" s="6"/>
      <c r="F63" s="6"/>
      <c r="G63" s="7"/>
      <c r="H63" s="6"/>
      <c r="I63" s="6"/>
      <c r="J63" s="6"/>
      <c r="K63" s="6"/>
      <c r="L63" s="6"/>
      <c r="M63" s="6"/>
      <c r="N63" s="6"/>
      <c r="O63" s="6"/>
      <c r="Q63" s="6"/>
      <c r="R63" s="6"/>
    </row>
    <row r="64" spans="1:19" ht="65.25" customHeight="1" x14ac:dyDescent="0.45">
      <c r="A64" s="136" t="s">
        <v>24</v>
      </c>
      <c r="B64" s="136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</row>
    <row r="65" spans="1:18" ht="18" x14ac:dyDescent="0.45">
      <c r="A65" s="6"/>
      <c r="B65" s="6"/>
      <c r="C65" s="6"/>
      <c r="D65" s="6"/>
      <c r="E65" s="6"/>
      <c r="F65" s="6"/>
      <c r="G65" s="7"/>
      <c r="H65" s="6"/>
      <c r="I65" s="6"/>
      <c r="J65" s="6"/>
      <c r="K65" s="6"/>
      <c r="L65" s="6"/>
      <c r="M65" s="6"/>
      <c r="N65" s="6"/>
      <c r="O65" s="6"/>
      <c r="Q65" s="6"/>
      <c r="R65" s="6"/>
    </row>
    <row r="66" spans="1:18" ht="18" x14ac:dyDescent="0.45">
      <c r="A66" s="6"/>
      <c r="B66" s="6"/>
      <c r="D66" s="24" t="s">
        <v>43</v>
      </c>
      <c r="E66" s="10"/>
      <c r="F66" s="21" t="s">
        <v>33</v>
      </c>
      <c r="G66" s="11"/>
      <c r="H66" s="6"/>
      <c r="I66" s="6"/>
      <c r="J66" s="6"/>
      <c r="K66" s="6"/>
      <c r="L66" s="6"/>
      <c r="M66" s="6"/>
      <c r="N66" s="6"/>
      <c r="O66" s="6"/>
      <c r="Q66" s="6"/>
      <c r="R66" s="6"/>
    </row>
    <row r="67" spans="1:18" ht="18" x14ac:dyDescent="0.45">
      <c r="A67" s="6"/>
      <c r="B67" s="6"/>
      <c r="D67" s="14" t="s">
        <v>13</v>
      </c>
      <c r="E67" s="14" t="s">
        <v>15</v>
      </c>
      <c r="F67" s="14" t="s">
        <v>14</v>
      </c>
      <c r="G67" s="7"/>
      <c r="H67" s="6"/>
      <c r="I67" s="6"/>
      <c r="J67" s="6"/>
      <c r="K67" s="6"/>
      <c r="L67" s="6"/>
      <c r="M67" s="6"/>
      <c r="N67" s="6"/>
      <c r="O67" s="6"/>
      <c r="Q67" s="6"/>
      <c r="R67" s="6"/>
    </row>
    <row r="68" spans="1:18" ht="18" x14ac:dyDescent="0.45">
      <c r="A68" s="6"/>
      <c r="B68" s="6"/>
      <c r="D68" s="6"/>
      <c r="E68" s="6"/>
      <c r="F68" s="6"/>
      <c r="G68" s="7"/>
      <c r="H68" s="6"/>
      <c r="I68" s="6"/>
      <c r="J68" s="6"/>
      <c r="K68" s="6"/>
      <c r="L68" s="6"/>
      <c r="M68" s="6"/>
      <c r="N68" s="6"/>
      <c r="O68" s="6"/>
      <c r="Q68" s="6"/>
      <c r="R68" s="6"/>
    </row>
    <row r="69" spans="1:18" ht="18" x14ac:dyDescent="0.45">
      <c r="A69" s="6"/>
      <c r="B69" s="6"/>
      <c r="D69" s="18" t="s">
        <v>16</v>
      </c>
      <c r="E69" s="28"/>
      <c r="F69" s="6"/>
      <c r="G69" s="7"/>
      <c r="H69" s="6"/>
      <c r="I69" s="6"/>
      <c r="J69" s="6"/>
      <c r="K69" s="6"/>
      <c r="L69" s="6"/>
      <c r="M69" s="6"/>
      <c r="N69" s="6"/>
      <c r="O69" s="6"/>
      <c r="Q69" s="6"/>
      <c r="R69" s="6"/>
    </row>
    <row r="70" spans="1:18" ht="18" x14ac:dyDescent="0.45">
      <c r="A70" s="6"/>
      <c r="B70" s="6"/>
      <c r="C70" s="6"/>
      <c r="H70" s="6"/>
      <c r="I70" s="6"/>
      <c r="J70" s="6"/>
      <c r="K70" s="6"/>
      <c r="L70" s="6"/>
      <c r="M70" s="6"/>
      <c r="N70" s="6"/>
      <c r="O70" s="6"/>
      <c r="Q70" s="6"/>
      <c r="R70" s="6"/>
    </row>
    <row r="71" spans="1:18" ht="18" x14ac:dyDescent="0.45">
      <c r="A71" s="6"/>
      <c r="B71" s="6"/>
      <c r="C71" s="6"/>
      <c r="D71" s="6"/>
      <c r="E71" s="6"/>
      <c r="F71" s="6"/>
      <c r="G71" s="7"/>
      <c r="H71" s="6"/>
      <c r="I71" s="6"/>
      <c r="J71" s="6"/>
      <c r="K71" s="6"/>
      <c r="L71" s="6"/>
      <c r="M71" s="6"/>
      <c r="N71" s="6"/>
      <c r="O71" s="6"/>
      <c r="Q71" s="6"/>
      <c r="R71" s="6"/>
    </row>
    <row r="72" spans="1:18" ht="18" x14ac:dyDescent="0.45">
      <c r="A72" s="6"/>
      <c r="B72" s="6"/>
      <c r="C72" s="6"/>
      <c r="H72" s="10"/>
      <c r="I72" s="10"/>
      <c r="J72" s="10"/>
      <c r="K72" s="6"/>
      <c r="L72" s="6"/>
      <c r="M72" s="6"/>
      <c r="N72" s="6"/>
      <c r="O72" s="6"/>
      <c r="Q72" s="10"/>
      <c r="R72" s="10"/>
    </row>
    <row r="73" spans="1:18" ht="18" x14ac:dyDescent="0.45">
      <c r="A73" s="6"/>
      <c r="B73" s="6"/>
      <c r="C73" s="6"/>
      <c r="H73" s="6"/>
      <c r="I73" s="6"/>
      <c r="J73" s="6"/>
      <c r="K73" s="6"/>
      <c r="L73" s="6"/>
      <c r="M73" s="6"/>
      <c r="N73" s="6"/>
      <c r="O73" s="6"/>
      <c r="Q73" s="6"/>
      <c r="R73" s="6"/>
    </row>
    <row r="74" spans="1:18" ht="18" x14ac:dyDescent="0.45">
      <c r="A74" s="6"/>
      <c r="B74" s="6"/>
      <c r="C74" s="6"/>
      <c r="H74" s="6"/>
      <c r="I74" s="6"/>
      <c r="J74" s="6"/>
      <c r="K74" s="6"/>
      <c r="L74" s="6"/>
      <c r="M74" s="6"/>
      <c r="N74" s="6"/>
      <c r="O74" s="6"/>
      <c r="Q74" s="6"/>
      <c r="R74" s="6"/>
    </row>
    <row r="75" spans="1:18" s="6" customFormat="1" ht="18" x14ac:dyDescent="0.45"/>
  </sheetData>
  <mergeCells count="25">
    <mergeCell ref="A64:P64"/>
    <mergeCell ref="A62:P62"/>
    <mergeCell ref="L9:N9"/>
    <mergeCell ref="P9:P10"/>
    <mergeCell ref="Q9:Q10"/>
    <mergeCell ref="F9:J9"/>
    <mergeCell ref="K9:K10"/>
    <mergeCell ref="B9:C10"/>
    <mergeCell ref="D5:J5"/>
    <mergeCell ref="K5:P5"/>
    <mergeCell ref="S9:S10"/>
    <mergeCell ref="A60:P60"/>
    <mergeCell ref="D6:J6"/>
    <mergeCell ref="K6:P6"/>
    <mergeCell ref="D7:P7"/>
    <mergeCell ref="D8:M8"/>
    <mergeCell ref="A9:A10"/>
    <mergeCell ref="D9:D10"/>
    <mergeCell ref="E9:E10"/>
    <mergeCell ref="R9:R10"/>
    <mergeCell ref="K1:P1"/>
    <mergeCell ref="D2:P2"/>
    <mergeCell ref="D3:P3"/>
    <mergeCell ref="D4:J4"/>
    <mergeCell ref="K4:P4"/>
  </mergeCells>
  <pageMargins left="0" right="0" top="0" bottom="0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ЦК (минимальная)</vt:lpstr>
      <vt:lpstr>Расчет НМЦК (средняя)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</dc:creator>
  <cp:lastModifiedBy>Маргарита -</cp:lastModifiedBy>
  <cp:lastPrinted>2025-11-17T13:16:40Z</cp:lastPrinted>
  <dcterms:created xsi:type="dcterms:W3CDTF">2011-08-15T06:57:36Z</dcterms:created>
  <dcterms:modified xsi:type="dcterms:W3CDTF">2026-07-03T15:01:31Z</dcterms:modified>
</cp:coreProperties>
</file>