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filterPrivacy="1" defaultThemeVersion="124226"/>
  <xr:revisionPtr revIDLastSave="0" documentId="13_ncr:1_{6EF9DBE6-F235-46FE-AB41-DE8427775C64}" xr6:coauthVersionLast="36" xr6:coauthVersionMax="36" xr10:uidLastSave="{00000000-0000-0000-0000-000000000000}"/>
  <bookViews>
    <workbookView xWindow="0" yWindow="0" windowWidth="25200" windowHeight="10650" tabRatio="922" xr2:uid="{00000000-000D-0000-FFFF-FFFF00000000}"/>
  </bookViews>
  <sheets>
    <sheet name="Лист 1" sheetId="13" r:id="rId1"/>
  </sheets>
  <definedNames>
    <definedName name="_xlnm._FilterDatabase" localSheetId="0" hidden="1">'Лист 1'!$A$10:$M$15</definedName>
  </definedNames>
  <calcPr calcId="179021"/>
</workbook>
</file>

<file path=xl/calcChain.xml><?xml version="1.0" encoding="utf-8"?>
<calcChain xmlns="http://schemas.openxmlformats.org/spreadsheetml/2006/main">
  <c r="J13" i="13" l="1"/>
  <c r="J14" i="13"/>
  <c r="F13" i="13"/>
  <c r="I13" i="13" s="1"/>
  <c r="L13" i="13" s="1"/>
  <c r="F14" i="13"/>
  <c r="I14" i="13" s="1"/>
  <c r="J12" i="13"/>
  <c r="F12" i="13"/>
  <c r="I12" i="13" s="1"/>
  <c r="L12" i="13" s="1"/>
  <c r="F11" i="13"/>
  <c r="I11" i="13" s="1"/>
  <c r="L11" i="13" s="1"/>
  <c r="J11" i="13"/>
  <c r="K13" i="13" l="1"/>
  <c r="L14" i="13"/>
  <c r="L15" i="13" s="1"/>
  <c r="K14" i="13"/>
  <c r="K12" i="13"/>
  <c r="K11" i="13"/>
</calcChain>
</file>

<file path=xl/sharedStrings.xml><?xml version="1.0" encoding="utf-8"?>
<sst xmlns="http://schemas.openxmlformats.org/spreadsheetml/2006/main" count="38" uniqueCount="35">
  <si>
    <t>№ п/п</t>
  </si>
  <si>
    <t xml:space="preserve">Приложение №1.1 к техническому заданию 
Обоснование и расчет начальной (максимальной) цены контракта
Метод сопоставимых рыночных цен (анализ рынка)
</t>
  </si>
  <si>
    <t xml:space="preserve">Обоснование и расчет начальной (максимальной) цены контракта
Метод сопоставимых рыночных цен (анализ рынка)
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</si>
  <si>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</si>
  <si>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</si>
  <si>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</si>
  <si>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</si>
  <si>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</si>
  <si>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</si>
  <si>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</si>
  <si>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</si>
  <si>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</si>
  <si>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</si>
  <si>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</si>
  <si>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</si>
  <si>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6=3+4+5</t>
  </si>
  <si>
    <t>8 = кол-во ответов ИЦИ</t>
  </si>
  <si>
    <t>9=           /8</t>
  </si>
  <si>
    <t>12=6*7/8</t>
  </si>
  <si>
    <t>Ед. измерения</t>
  </si>
  <si>
    <t>1</t>
  </si>
  <si>
    <t>2</t>
  </si>
  <si>
    <t>3</t>
  </si>
  <si>
    <t>4</t>
  </si>
  <si>
    <t>зам.заведующего</t>
  </si>
  <si>
    <t>Н.И. Лебедева</t>
  </si>
  <si>
    <t>усл.ед</t>
  </si>
  <si>
    <t xml:space="preserve">Разработка Плана мероприятий при неблагоприятных метеорологических условиях 
( согласование отсутствия необходимости разработки плана мероприятий при НМУ) </t>
  </si>
  <si>
    <t xml:space="preserve">Журнал записи прогнозов о неблагоприятных метеорологических условиях за 1, 2, 3 кварталы 2026 года </t>
  </si>
  <si>
    <t xml:space="preserve">Отчет о проведении мероприятий по снижению выбросов загрязняющих веществ в атмосферный воздух в периоды неблагоприятных метеорологических условиях за 2026 год </t>
  </si>
  <si>
    <t xml:space="preserve">Журнал записи прогнозов о неблагоприятных метеорологических условиях за 4 квартал 2026 года, 1, 2, 3 кварталы 2027 года </t>
  </si>
  <si>
    <t xml:space="preserve">Заказчиком был направлен запрос №222-1 от 06.05.2026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</si>
  <si>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>ИЦИ № 1 вх.№ 123 от 17.06.2026</t>
  </si>
  <si>
    <t>ИЦИ № 2 вх.№ 124 от 17.06.2026</t>
  </si>
  <si>
    <t>ИЦИ № 3 вх.№ 125 от 17.06.2026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</si>
</sst>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4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0" fillId="0" borderId="0" xfId="0" applyNumberFormat="1"/>
    <xf numFmtId="0" fontId="7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0" applyFont="1"/>
    <xf numFmtId="14" fontId="8" fillId="0" borderId="0" xfId="0" applyNumberFormat="1" applyFont="1"/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49" fontId="5" fillId="0" borderId="7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10" fontId="15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textRotation="90" wrapText="1"/>
    </xf>
    <xf numFmtId="0" fontId="16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0" fillId="0" borderId="0" xfId="0" applyNumberFormat="1" applyBorder="1"/>
    <xf numFmtId="0" fontId="0" fillId="0" borderId="0" xfId="0" applyBorder="1"/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104776</xdr:colOff>
      <xdr:row>8</xdr:row>
      <xdr:rowOff>723900</xdr:rowOff>
    </xdr:from>
    <xdr:to>
      <xdr:col>6</xdr:col>
      <xdr:colOff>1</xdr:colOff>
      <xdr:row>8</xdr:row>
      <xdr:rowOff>1133475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62401" y="2085975"/>
          <a:ext cx="6286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171450</xdr:colOff>
      <xdr:row>8</xdr:row>
      <xdr:rowOff>1038225</xdr:rowOff>
    </xdr:from>
    <xdr:to>
      <xdr:col>9</xdr:col>
      <xdr:colOff>857250</xdr:colOff>
      <xdr:row>8</xdr:row>
      <xdr:rowOff>1400175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8025" y="2400300"/>
          <a:ext cx="6858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8</xdr:row>
      <xdr:rowOff>819152</xdr:rowOff>
    </xdr:from>
    <xdr:to>
      <xdr:col>10</xdr:col>
      <xdr:colOff>552450</xdr:colOff>
      <xdr:row>8</xdr:row>
      <xdr:rowOff>1330326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6225" y="2181227"/>
          <a:ext cx="466725" cy="561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390525</xdr:colOff>
      <xdr:row>9</xdr:row>
      <xdr:rowOff>247650</xdr:rowOff>
    </xdr:from>
    <xdr:to>
      <xdr:col>8</xdr:col>
      <xdr:colOff>657225</xdr:colOff>
      <xdr:row>9</xdr:row>
      <xdr:rowOff>523875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96025" y="3609975"/>
          <a:ext cx="2667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180975</xdr:colOff>
      <xdr:row>8</xdr:row>
      <xdr:rowOff>552451</xdr:rowOff>
    </xdr:from>
    <xdr:to>
      <xdr:col>11</xdr:col>
      <xdr:colOff>904875</xdr:colOff>
      <xdr:row>8</xdr:row>
      <xdr:rowOff>1314450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601075" y="1914526"/>
          <a:ext cx="723900" cy="761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14</xdr:row>
      <xdr:rowOff>9525</xdr:rowOff>
    </xdr:from>
    <xdr:to>
      <xdr:col>10</xdr:col>
      <xdr:colOff>85725</xdr:colOff>
      <xdr:row>14</xdr:row>
      <xdr:rowOff>180975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924925" y="7658100"/>
          <a:ext cx="704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28574</xdr:rowOff>
    </xdr:from>
    <xdr:to>
      <xdr:col>11</xdr:col>
      <xdr:colOff>676275</xdr:colOff>
      <xdr:row>7</xdr:row>
      <xdr:rowOff>234949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29650" y="990599"/>
          <a:ext cx="466725" cy="20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123825</xdr:rowOff>
    </xdr:to>
    <xdr:sp macro="" textlink="">
      <xdr:nvSpPr>
        <xdr:cNvPr id="9" name="AutoShape 3" descr="Yamaha NS-F150 Black Колонка напольная миниатюра">
          <a:hlinkClick xmlns:r="http://schemas.openxmlformats.org/officeDocument/2006/relationships" r:id="rId4" tooltip="Yamaha NS-F150 Black Колонка напольная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819275" y="7648575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114300</xdr:rowOff>
    </xdr:to>
    <xdr:sp macro="" textlink="">
      <xdr:nvSpPr>
        <xdr:cNvPr id="10" name="AutoShape 4" descr="Yamaha NS-F150 Black Колонка напольная - вид 2 миниатюра">
          <a:hlinkClick xmlns:r="http://schemas.openxmlformats.org/officeDocument/2006/relationships" r:id="rId5" tooltip="Yamaha NS-F150 Black Колонка напольная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819275" y="7648575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20"/>
  <sheetViews>
    <sheetView tabSelected="1" topLeftCell="A10" zoomScale="90" zoomScaleNormal="90" workbookViewId="0">
      <selection activeCell="V13" sqref="V13"/>
    </sheetView>
  </sheetViews>
  <sheetFormatPr defaultRowHeight="15" x14ac:dyDescent="0.25"/>
  <cols>
    <col min="1" max="1" width="4.42578125" customWidth="1"/>
    <col min="2" max="2" width="20" customWidth="1"/>
    <col min="3" max="3" width="9.7109375" customWidth="1"/>
    <col min="4" max="4" width="11.5703125" customWidth="1"/>
    <col min="5" max="5" width="8.85546875" customWidth="1"/>
    <col min="6" max="6" width="11" customWidth="1"/>
    <col min="9" max="9" width="14.7109375" customWidth="1"/>
    <col min="10" max="10" width="13.85546875" customWidth="1"/>
    <col min="12" max="12" width="15.42578125" customWidth="1"/>
    <col min="13" max="14" width="8.7109375" customWidth="1"/>
    <col min="15" max="15" width="11.7109375" customWidth="1"/>
    <col min="16" max="16" width="10.42578125" customWidth="1"/>
    <col min="17" max="17" width="12.140625" customWidth="1"/>
  </cols>
  <sheetData>
    <row r="2" spans="1:17" ht="62.25" customHeight="1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7" ht="31.5" customHeight="1" x14ac:dyDescent="0.2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7" ht="66.75" customHeight="1" x14ac:dyDescent="0.25">
      <c r="A4" s="36" t="s">
        <v>31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7" ht="15.75" x14ac:dyDescent="0.25">
      <c r="A5" s="2">
        <v>1</v>
      </c>
      <c r="B5" s="40" t="s">
        <v>32</v>
      </c>
      <c r="C5" s="40"/>
      <c r="D5" s="40"/>
      <c r="E5" s="40"/>
      <c r="F5" s="40"/>
      <c r="G5" s="41"/>
      <c r="H5" s="41"/>
      <c r="I5" s="41"/>
      <c r="J5" s="41"/>
      <c r="K5" s="41"/>
      <c r="L5" s="41"/>
      <c r="M5" s="41"/>
    </row>
    <row r="6" spans="1:17" ht="15.75" customHeight="1" x14ac:dyDescent="0.25">
      <c r="A6" s="2">
        <v>2</v>
      </c>
      <c r="B6" s="40" t="s">
        <v>33</v>
      </c>
      <c r="C6" s="40"/>
      <c r="D6" s="40"/>
      <c r="E6" s="40"/>
      <c r="F6" s="40"/>
      <c r="G6" s="41"/>
      <c r="H6" s="41"/>
      <c r="I6" s="41"/>
      <c r="J6" s="41"/>
      <c r="K6" s="41"/>
      <c r="L6" s="41"/>
      <c r="M6" s="41"/>
    </row>
    <row r="7" spans="1:17" ht="15.75" customHeight="1" x14ac:dyDescent="0.25">
      <c r="A7" s="12">
        <v>3</v>
      </c>
      <c r="B7" s="40" t="s">
        <v>34</v>
      </c>
      <c r="C7" s="40"/>
      <c r="D7" s="40"/>
      <c r="E7" s="40"/>
      <c r="F7" s="40"/>
      <c r="G7" s="41"/>
      <c r="H7" s="41"/>
      <c r="I7" s="41"/>
      <c r="J7" s="41"/>
      <c r="K7" s="41"/>
      <c r="L7" s="41"/>
      <c r="M7" s="41"/>
    </row>
    <row r="8" spans="1:17" ht="31.5" x14ac:dyDescent="0.25">
      <c r="A8" s="37" t="s">
        <v>0</v>
      </c>
      <c r="B8" s="38" t="s">
        <v>3</v>
      </c>
      <c r="C8" s="38" t="s">
        <v>4</v>
      </c>
      <c r="D8" s="38"/>
      <c r="E8" s="38"/>
      <c r="F8" s="38"/>
      <c r="G8" s="38" t="s">
        <v>5</v>
      </c>
      <c r="H8" s="38" t="s">
        <v>6</v>
      </c>
      <c r="I8" s="39" t="s">
        <v>7</v>
      </c>
      <c r="J8" s="39"/>
      <c r="K8" s="39"/>
      <c r="L8" s="1" t="s">
        <v>8</v>
      </c>
      <c r="M8" s="29" t="s">
        <v>19</v>
      </c>
      <c r="N8" s="15"/>
    </row>
    <row r="9" spans="1:17" ht="133.5" customHeight="1" x14ac:dyDescent="0.25">
      <c r="A9" s="37"/>
      <c r="B9" s="38"/>
      <c r="C9" s="7" t="s">
        <v>9</v>
      </c>
      <c r="D9" s="7" t="s">
        <v>10</v>
      </c>
      <c r="E9" s="7" t="s">
        <v>11</v>
      </c>
      <c r="F9" s="2"/>
      <c r="G9" s="38"/>
      <c r="H9" s="38"/>
      <c r="I9" s="3" t="s">
        <v>12</v>
      </c>
      <c r="J9" s="4" t="s">
        <v>13</v>
      </c>
      <c r="K9" s="4" t="s">
        <v>14</v>
      </c>
      <c r="L9" s="5"/>
      <c r="M9" s="30"/>
      <c r="N9" s="15"/>
    </row>
    <row r="10" spans="1:17" ht="63" x14ac:dyDescent="0.25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 t="s">
        <v>15</v>
      </c>
      <c r="G10" s="6">
        <v>7</v>
      </c>
      <c r="H10" s="6" t="s">
        <v>16</v>
      </c>
      <c r="I10" s="9" t="s">
        <v>17</v>
      </c>
      <c r="J10" s="9">
        <v>10</v>
      </c>
      <c r="K10" s="9">
        <v>11</v>
      </c>
      <c r="L10" s="6" t="s">
        <v>18</v>
      </c>
      <c r="M10" s="18">
        <v>13</v>
      </c>
      <c r="N10" s="16"/>
    </row>
    <row r="11" spans="1:17" ht="121.5" customHeight="1" x14ac:dyDescent="0.25">
      <c r="A11" s="20" t="s">
        <v>20</v>
      </c>
      <c r="B11" s="21" t="s">
        <v>27</v>
      </c>
      <c r="C11" s="22">
        <v>53000</v>
      </c>
      <c r="D11" s="23">
        <v>50000</v>
      </c>
      <c r="E11" s="22">
        <v>44000</v>
      </c>
      <c r="F11" s="24">
        <f>SUM(C11:E11)</f>
        <v>147000</v>
      </c>
      <c r="G11" s="25">
        <v>1</v>
      </c>
      <c r="H11" s="26">
        <v>3</v>
      </c>
      <c r="I11" s="27">
        <f t="shared" ref="I11" si="0">ROUND(F11/H11,2)</f>
        <v>49000</v>
      </c>
      <c r="J11" s="27">
        <f t="shared" ref="J11" si="1">STDEV(C11:E11)</f>
        <v>4582.5756949558399</v>
      </c>
      <c r="K11" s="28">
        <f t="shared" ref="K11" si="2">J11/I11</f>
        <v>9.3521952958282445E-2</v>
      </c>
      <c r="L11" s="27">
        <f t="shared" ref="L11" si="3">G11*I11</f>
        <v>49000</v>
      </c>
      <c r="M11" s="25" t="s">
        <v>26</v>
      </c>
      <c r="N11" s="17"/>
      <c r="O11" s="42"/>
      <c r="P11" s="42"/>
      <c r="Q11" s="42"/>
    </row>
    <row r="12" spans="1:17" ht="73.5" customHeight="1" x14ac:dyDescent="0.25">
      <c r="A12" s="20" t="s">
        <v>21</v>
      </c>
      <c r="B12" s="21" t="s">
        <v>28</v>
      </c>
      <c r="C12" s="22">
        <v>1600</v>
      </c>
      <c r="D12" s="23">
        <v>1700</v>
      </c>
      <c r="E12" s="22">
        <v>1550</v>
      </c>
      <c r="F12" s="24">
        <f t="shared" ref="F12:F14" si="4">SUM(C12:E12)</f>
        <v>4850</v>
      </c>
      <c r="G12" s="25">
        <v>3</v>
      </c>
      <c r="H12" s="26">
        <v>3</v>
      </c>
      <c r="I12" s="27">
        <f t="shared" ref="I12" si="5">ROUND(F12/H12,2)</f>
        <v>1616.67</v>
      </c>
      <c r="J12" s="27">
        <f t="shared" ref="J12" si="6">STDEV(C12:E12)</f>
        <v>76.376261582597337</v>
      </c>
      <c r="K12" s="28">
        <f t="shared" ref="K12" si="7">J12/I12</f>
        <v>4.7242950993460223E-2</v>
      </c>
      <c r="L12" s="27">
        <f t="shared" ref="L12" si="8">G12*I12</f>
        <v>4850.01</v>
      </c>
      <c r="M12" s="25" t="s">
        <v>26</v>
      </c>
      <c r="N12" s="17"/>
      <c r="O12" s="42"/>
      <c r="P12" s="42"/>
      <c r="Q12" s="42"/>
    </row>
    <row r="13" spans="1:17" ht="108" x14ac:dyDescent="0.25">
      <c r="A13" s="20" t="s">
        <v>22</v>
      </c>
      <c r="B13" s="21" t="s">
        <v>29</v>
      </c>
      <c r="C13" s="22">
        <v>7000</v>
      </c>
      <c r="D13" s="23">
        <v>6500</v>
      </c>
      <c r="E13" s="22">
        <v>6000</v>
      </c>
      <c r="F13" s="24">
        <f t="shared" si="4"/>
        <v>19500</v>
      </c>
      <c r="G13" s="25">
        <v>1</v>
      </c>
      <c r="H13" s="26">
        <v>3</v>
      </c>
      <c r="I13" s="27">
        <f t="shared" ref="I13:I14" si="9">ROUND(F13/H13,2)</f>
        <v>6500</v>
      </c>
      <c r="J13" s="27">
        <f t="shared" ref="J13:J14" si="10">STDEV(C13:E13)</f>
        <v>500</v>
      </c>
      <c r="K13" s="28">
        <f t="shared" ref="K13:K14" si="11">J13/I13</f>
        <v>7.6923076923076927E-2</v>
      </c>
      <c r="L13" s="27">
        <f t="shared" ref="L13:L14" si="12">G13*I13</f>
        <v>6500</v>
      </c>
      <c r="M13" s="25" t="s">
        <v>26</v>
      </c>
      <c r="N13" s="17"/>
      <c r="O13" s="42"/>
      <c r="P13" s="42"/>
      <c r="Q13" s="42"/>
    </row>
    <row r="14" spans="1:17" ht="84" x14ac:dyDescent="0.25">
      <c r="A14" s="20" t="s">
        <v>23</v>
      </c>
      <c r="B14" s="21" t="s">
        <v>30</v>
      </c>
      <c r="C14" s="22">
        <v>1600</v>
      </c>
      <c r="D14" s="23">
        <v>1700</v>
      </c>
      <c r="E14" s="22">
        <v>1550</v>
      </c>
      <c r="F14" s="24">
        <f t="shared" si="4"/>
        <v>4850</v>
      </c>
      <c r="G14" s="25">
        <v>4</v>
      </c>
      <c r="H14" s="26">
        <v>3</v>
      </c>
      <c r="I14" s="27">
        <f t="shared" si="9"/>
        <v>1616.67</v>
      </c>
      <c r="J14" s="27">
        <f t="shared" si="10"/>
        <v>76.376261582597337</v>
      </c>
      <c r="K14" s="28">
        <f t="shared" si="11"/>
        <v>4.7242950993460223E-2</v>
      </c>
      <c r="L14" s="27">
        <f t="shared" si="12"/>
        <v>6466.68</v>
      </c>
      <c r="M14" s="25" t="s">
        <v>26</v>
      </c>
      <c r="N14" s="17"/>
      <c r="O14" s="42"/>
      <c r="P14" s="42"/>
      <c r="Q14" s="42"/>
    </row>
    <row r="15" spans="1:17" x14ac:dyDescent="0.25">
      <c r="A15" s="31"/>
      <c r="B15" s="32"/>
      <c r="C15" s="32"/>
      <c r="D15" s="32"/>
      <c r="E15" s="32"/>
      <c r="F15" s="32"/>
      <c r="G15" s="32"/>
      <c r="H15" s="32"/>
      <c r="I15" s="33"/>
      <c r="J15" s="10"/>
      <c r="K15" s="10"/>
      <c r="L15" s="11">
        <f>SUM(L11:L14)</f>
        <v>66816.69</v>
      </c>
      <c r="M15" s="19"/>
      <c r="O15" s="43"/>
      <c r="P15" s="43"/>
      <c r="Q15" s="43"/>
    </row>
    <row r="16" spans="1:17" x14ac:dyDescent="0.25">
      <c r="O16" s="42"/>
      <c r="P16" s="42"/>
      <c r="Q16" s="42"/>
    </row>
    <row r="17" spans="2:12" x14ac:dyDescent="0.25">
      <c r="B17" s="14">
        <v>46190</v>
      </c>
      <c r="L17" s="8"/>
    </row>
    <row r="18" spans="2:12" x14ac:dyDescent="0.25">
      <c r="C18" s="13" t="s">
        <v>24</v>
      </c>
      <c r="D18" s="13"/>
      <c r="E18" s="13"/>
      <c r="F18" s="13"/>
      <c r="G18" s="13"/>
      <c r="H18" s="13" t="s">
        <v>25</v>
      </c>
      <c r="I18" s="13"/>
      <c r="L18" s="8"/>
    </row>
    <row r="20" spans="2:12" x14ac:dyDescent="0.25">
      <c r="L20" s="8"/>
    </row>
  </sheetData>
  <autoFilter ref="A10:M15" xr:uid="{00000000-0009-0000-0000-000000000000}"/>
  <mergeCells count="17">
    <mergeCell ref="G7:M7"/>
    <mergeCell ref="M8:M9"/>
    <mergeCell ref="A15:I15"/>
    <mergeCell ref="A2:L2"/>
    <mergeCell ref="A3:L3"/>
    <mergeCell ref="A4:L4"/>
    <mergeCell ref="A8:A9"/>
    <mergeCell ref="B8:B9"/>
    <mergeCell ref="C8:F8"/>
    <mergeCell ref="G8:G9"/>
    <mergeCell ref="H8:H9"/>
    <mergeCell ref="I8:K8"/>
    <mergeCell ref="B5:F5"/>
    <mergeCell ref="B6:F6"/>
    <mergeCell ref="B7:F7"/>
    <mergeCell ref="G5:M5"/>
    <mergeCell ref="G6:M6"/>
  </mergeCells>
  <pageMargins left="0" right="0" top="0" bottom="0" header="0.31496062992125984" footer="0.31496062992125984"/>
  <pageSetup paperSize="9" scale="6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2026-06-18T10:36:18Z</dcterms:modified>
</cp:coreProperties>
</file>