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Рабочие документы\МК им. В.М. Бехтерева\ЕдПоставщик_ч. 1 ст. 93\Электронный магазин\Контракты\2026\Скобяные изделия_ТОВАР_\"/>
    </mc:Choice>
  </mc:AlternateContent>
  <bookViews>
    <workbookView xWindow="0" yWindow="0" windowWidth="25728" windowHeight="11268"/>
  </bookViews>
  <sheets>
    <sheet name="Расчет цены" sheetId="2" r:id="rId1"/>
  </sheets>
  <definedNames>
    <definedName name="_xlnm.Print_Area" localSheetId="0">'Расчет цены'!$A$1:$N$23</definedName>
  </definedNames>
  <calcPr calcId="162913"/>
</workbook>
</file>

<file path=xl/calcChain.xml><?xml version="1.0" encoding="utf-8"?>
<calcChain xmlns="http://schemas.openxmlformats.org/spreadsheetml/2006/main">
  <c r="H10" i="2" l="1"/>
  <c r="I10" i="2" s="1"/>
  <c r="J10" i="2" s="1"/>
  <c r="K10" i="2"/>
  <c r="L10" i="2"/>
  <c r="M10" i="2"/>
  <c r="N10" i="2" s="1"/>
  <c r="H11" i="2"/>
  <c r="I11" i="2" s="1"/>
  <c r="J11" i="2" s="1"/>
  <c r="K11" i="2"/>
  <c r="L11" i="2"/>
  <c r="M11" i="2"/>
  <c r="N11" i="2" s="1"/>
  <c r="H12" i="2"/>
  <c r="I12" i="2" s="1"/>
  <c r="J12" i="2" s="1"/>
  <c r="K12" i="2"/>
  <c r="L12" i="2"/>
  <c r="M12" i="2"/>
  <c r="N12" i="2" s="1"/>
  <c r="H13" i="2"/>
  <c r="I13" i="2" s="1"/>
  <c r="J13" i="2" s="1"/>
  <c r="K13" i="2"/>
  <c r="L13" i="2"/>
  <c r="M13" i="2"/>
  <c r="N13" i="2" s="1"/>
  <c r="H14" i="2"/>
  <c r="I14" i="2" s="1"/>
  <c r="J14" i="2" s="1"/>
  <c r="K14" i="2"/>
  <c r="L14" i="2"/>
  <c r="M14" i="2"/>
  <c r="N14" i="2" s="1"/>
  <c r="H15" i="2"/>
  <c r="I15" i="2" s="1"/>
  <c r="J15" i="2" s="1"/>
  <c r="K15" i="2"/>
  <c r="L15" i="2"/>
  <c r="M15" i="2"/>
  <c r="N15" i="2" s="1"/>
  <c r="H16" i="2"/>
  <c r="I16" i="2" s="1"/>
  <c r="J16" i="2" s="1"/>
  <c r="K16" i="2"/>
  <c r="L16" i="2"/>
  <c r="M16" i="2"/>
  <c r="N16" i="2" s="1"/>
  <c r="H17" i="2"/>
  <c r="I17" i="2" s="1"/>
  <c r="J17" i="2" s="1"/>
  <c r="K17" i="2"/>
  <c r="L17" i="2"/>
  <c r="M17" i="2"/>
  <c r="N17" i="2"/>
  <c r="H18" i="2"/>
  <c r="I18" i="2" s="1"/>
  <c r="J18" i="2" s="1"/>
  <c r="K18" i="2"/>
  <c r="L18" i="2"/>
  <c r="M18" i="2"/>
  <c r="N18" i="2" s="1"/>
  <c r="H7" i="2" l="1"/>
  <c r="I7" i="2" s="1"/>
  <c r="J7" i="2" s="1"/>
  <c r="K7" i="2"/>
  <c r="L7" i="2"/>
  <c r="M7" i="2"/>
  <c r="N7" i="2" s="1"/>
  <c r="H8" i="2"/>
  <c r="I8" i="2" s="1"/>
  <c r="J8" i="2" s="1"/>
  <c r="K8" i="2"/>
  <c r="L8" i="2"/>
  <c r="M8" i="2"/>
  <c r="N8" i="2" s="1"/>
  <c r="H9" i="2"/>
  <c r="I9" i="2" s="1"/>
  <c r="J9" i="2" s="1"/>
  <c r="K9" i="2"/>
  <c r="L9" i="2"/>
  <c r="M9" i="2"/>
  <c r="N9" i="2" s="1"/>
  <c r="M6" i="2" l="1"/>
  <c r="H6" i="2" l="1"/>
  <c r="I6" i="2" s="1"/>
  <c r="J6" i="2" s="1"/>
  <c r="L6" i="2" l="1"/>
  <c r="N6" i="2" l="1"/>
  <c r="I19" i="2" s="1"/>
  <c r="K6" i="2" l="1"/>
</calcChain>
</file>

<file path=xl/sharedStrings.xml><?xml version="1.0" encoding="utf-8"?>
<sst xmlns="http://schemas.openxmlformats.org/spreadsheetml/2006/main" count="56" uniqueCount="43">
  <si>
    <t>№</t>
  </si>
  <si>
    <t>Ед. изм</t>
  </si>
  <si>
    <t>Кол-во</t>
  </si>
  <si>
    <t>Коммерческие предложения (руб./ед.изм.)</t>
  </si>
  <si>
    <t>Среднее квадратичное отклонение</t>
  </si>
  <si>
    <r>
      <t xml:space="preserve">коэффициент вариации цен V (%)           </t>
    </r>
    <r>
      <rPr>
        <i/>
        <sz val="10"/>
        <color indexed="8"/>
        <rFont val="Times New Roman"/>
        <family val="1"/>
        <charset val="204"/>
      </rPr>
      <t xml:space="preserve">         (не должен превышать 33%)</t>
    </r>
  </si>
  <si>
    <t xml:space="preserve">Средняя арифметическая цена за единицу     &lt;ц&gt; </t>
  </si>
  <si>
    <t>рублей</t>
  </si>
  <si>
    <t>дата</t>
  </si>
  <si>
    <t>Наименование товара</t>
  </si>
  <si>
    <t>Однородность совокупности значений выявленных цен, используемых в расчете Н(М)ЦК</t>
  </si>
  <si>
    <t>Н(М)ЦК, определяемая методом сопоставимых рыночных цен (анализа рынка)*</t>
  </si>
  <si>
    <t>Расчет Н(М)ЦК произвел:</t>
  </si>
  <si>
    <t>Расчет начальной (максимальной) цены контракта (Н(М)ЦК)</t>
  </si>
  <si>
    <r>
      <rPr>
        <b/>
        <sz val="10"/>
        <color indexed="8"/>
        <rFont val="Times New Roman"/>
        <family val="1"/>
        <charset val="204"/>
      </rPr>
      <t>Расчет Н(М)ЦК по формуле</t>
    </r>
    <r>
      <rPr>
        <sz val="10"/>
        <color indexed="8"/>
        <rFont val="Times New Roman"/>
        <family val="1"/>
        <charset val="204"/>
      </rPr>
      <t xml:space="preserve">                             v - количество (объем) закупаемого товара (работы, услуги);
n - количество значений, используемых в расчете;
i - номер источника ценовой информации;
     - цена единицы</t>
    </r>
  </si>
  <si>
    <t>Н(М)ЦК контракта с учетом округления цены за единицу (руб.)</t>
  </si>
  <si>
    <t>Цена за единицу изм. (руб.)
- наименьшее значение</t>
  </si>
  <si>
    <t xml:space="preserve">Поставщик №1 </t>
  </si>
  <si>
    <t xml:space="preserve">Поставщик №2 </t>
  </si>
  <si>
    <t xml:space="preserve">Поставщик №3 </t>
  </si>
  <si>
    <t>Цена за единицу изм. с округлением до сотых долей после запятой (руб.)</t>
  </si>
  <si>
    <t>Руководитель контрактной службы</t>
  </si>
  <si>
    <t>Колесникова Ю.В.</t>
  </si>
  <si>
    <t>Заказчик:</t>
  </si>
  <si>
    <t>Директор</t>
  </si>
  <si>
    <t>Курбатова У.Б.</t>
  </si>
  <si>
    <t>Обоснование (начальной) максимальной цены контракта (далее - НМЦК):
1. Используемый метод определения НМЦК: метод сопоставимых рыночных цен (анализа рынка).
2. Начальная (максимальная) цена контракта  сформирована в соответствии с методическими рекомендациями по применению методов определения начальной (максимальной) цены контракта утвержденными приказом Министерства экономического развития Российской Федерации от 02.10.2013 № 567 «Об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исполнителем)».
3. Справочная информация и документы, либо указание реквизитов документов, на основании которых выполнен расчет НМЦК: в соответствии с предоставленной ценовой информацией (коммерческих предложений) от 3-х поставщиков, обладающих опытом поставки соответствующих товаров.</t>
  </si>
  <si>
    <t>шт.</t>
  </si>
  <si>
    <t xml:space="preserve"> </t>
  </si>
  <si>
    <t>Поставка скобяных изделий для нужд СПб ГБПОУ «МК им. В.М. Бехтерева» в 2026 году</t>
  </si>
  <si>
    <t>Цилиндровый механизм тип 1</t>
  </si>
  <si>
    <t>Цилиндровый механизм тип 2</t>
  </si>
  <si>
    <t>Замок для дверей тип 1</t>
  </si>
  <si>
    <t>Замок для дверей тип 2</t>
  </si>
  <si>
    <t>Цилиндровый механизм тип 3</t>
  </si>
  <si>
    <t xml:space="preserve">Уплотнитель самоклеящийся </t>
  </si>
  <si>
    <t>Защелка дверная</t>
  </si>
  <si>
    <t>Замок навесной</t>
  </si>
  <si>
    <t>Комплект фурнитуры для межкомнатной двери</t>
  </si>
  <si>
    <t>Фурнитура для дверей металлическая тип 1</t>
  </si>
  <si>
    <t>Фурнитура для дверей металлическая тип 2</t>
  </si>
  <si>
    <t xml:space="preserve">Замок для дверей накладной </t>
  </si>
  <si>
    <t>Ограничитель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</si>
</sst>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0000"/>
  </numFmts>
  <fonts count="21" x14ac:knownFonts="1">
    <font>
      <sz val="11"/>
      <color theme="1"/>
      <name val="Calibri"/>
      <family val="2"/>
      <charset val="204"/>
      <scheme val="minor"/>
    </font>
    <font>
      <b/>
      <sz val="10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i/>
      <sz val="10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7"/>
      <color indexed="8"/>
      <name val="Arial"/>
      <family val="2"/>
      <charset val="204"/>
    </font>
    <font>
      <sz val="9"/>
      <color indexed="8"/>
      <name val="Arial"/>
      <family val="2"/>
      <charset val="204"/>
    </font>
    <font>
      <b/>
      <i/>
      <sz val="10"/>
      <color indexed="8"/>
      <name val="Arial"/>
      <family val="2"/>
      <charset val="204"/>
    </font>
    <font>
      <sz val="11"/>
      <name val="Times New Roman"/>
      <family val="1"/>
      <charset val="204"/>
    </font>
    <font>
      <sz val="10"/>
      <name val="Arial Cyr"/>
      <charset val="204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i/>
      <sz val="10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9"/>
      <color theme="1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9"/>
      <color indexed="8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</borders>
  <cellStyleXfs count="5">
    <xf numFmtId="0" fontId="0" fillId="0" borderId="0"/>
    <xf numFmtId="0" fontId="8" fillId="0" borderId="0">
      <alignment horizontal="left" vertical="center"/>
    </xf>
    <xf numFmtId="0" fontId="7" fillId="2" borderId="0">
      <alignment horizontal="right" vertical="center"/>
    </xf>
    <xf numFmtId="0" fontId="9" fillId="2" borderId="0">
      <alignment horizontal="left" vertical="center"/>
    </xf>
    <xf numFmtId="0" fontId="11" fillId="0" borderId="0"/>
  </cellStyleXfs>
  <cellXfs count="48">
    <xf numFmtId="0" fontId="0" fillId="0" borderId="0" xfId="0"/>
    <xf numFmtId="0" fontId="12" fillId="0" borderId="0" xfId="0" applyFont="1"/>
    <xf numFmtId="0" fontId="1" fillId="0" borderId="1" xfId="0" applyFont="1" applyBorder="1" applyAlignment="1">
      <alignment horizontal="center" vertical="top" wrapText="1"/>
    </xf>
    <xf numFmtId="0" fontId="1" fillId="0" borderId="1" xfId="0" applyFont="1" applyFill="1" applyBorder="1" applyAlignment="1">
      <alignment horizontal="center" vertical="top" wrapText="1"/>
    </xf>
    <xf numFmtId="0" fontId="12" fillId="0" borderId="1" xfId="0" applyFont="1" applyBorder="1" applyAlignment="1">
      <alignment horizontal="center" vertical="center"/>
    </xf>
    <xf numFmtId="2" fontId="1" fillId="0" borderId="1" xfId="0" applyNumberFormat="1" applyFont="1" applyBorder="1" applyAlignment="1">
      <alignment horizontal="center" vertical="center" wrapText="1"/>
    </xf>
    <xf numFmtId="164" fontId="2" fillId="0" borderId="1" xfId="0" applyNumberFormat="1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top" wrapText="1"/>
    </xf>
    <xf numFmtId="0" fontId="5" fillId="0" borderId="0" xfId="0" applyFont="1" applyFill="1" applyAlignment="1" applyProtection="1">
      <alignment vertical="center"/>
      <protection locked="0"/>
    </xf>
    <xf numFmtId="0" fontId="14" fillId="0" borderId="0" xfId="0" applyFont="1"/>
    <xf numFmtId="0" fontId="6" fillId="0" borderId="0" xfId="0" applyFont="1" applyAlignment="1" applyProtection="1">
      <alignment horizontal="left" vertical="top" wrapText="1"/>
      <protection locked="0"/>
    </xf>
    <xf numFmtId="2" fontId="16" fillId="0" borderId="0" xfId="0" applyNumberFormat="1" applyFont="1" applyBorder="1" applyAlignment="1">
      <alignment vertical="center"/>
    </xf>
    <xf numFmtId="0" fontId="16" fillId="0" borderId="0" xfId="0" applyFont="1" applyBorder="1" applyAlignment="1">
      <alignment vertical="center"/>
    </xf>
    <xf numFmtId="2" fontId="5" fillId="0" borderId="0" xfId="0" applyNumberFormat="1" applyFont="1" applyFill="1" applyAlignment="1" applyProtection="1">
      <alignment vertical="center"/>
      <protection locked="0"/>
    </xf>
    <xf numFmtId="4" fontId="12" fillId="0" borderId="0" xfId="0" applyNumberFormat="1" applyFont="1" applyAlignment="1">
      <alignment vertical="center"/>
    </xf>
    <xf numFmtId="4" fontId="12" fillId="0" borderId="0" xfId="0" applyNumberFormat="1" applyFont="1"/>
    <xf numFmtId="0" fontId="2" fillId="3" borderId="1" xfId="0" applyNumberFormat="1" applyFont="1" applyFill="1" applyBorder="1" applyAlignment="1">
      <alignment horizontal="center" vertical="center" wrapText="1"/>
    </xf>
    <xf numFmtId="0" fontId="12" fillId="0" borderId="0" xfId="0" applyFont="1" applyFill="1"/>
    <xf numFmtId="0" fontId="12" fillId="0" borderId="9" xfId="0" applyFont="1" applyFill="1" applyBorder="1" applyAlignment="1" applyProtection="1">
      <alignment horizontal="left" vertical="center" wrapText="1" indent="1"/>
    </xf>
    <xf numFmtId="0" fontId="12" fillId="0" borderId="9" xfId="0" applyFont="1" applyFill="1" applyBorder="1" applyAlignment="1" applyProtection="1">
      <alignment horizontal="center" vertical="center" wrapText="1"/>
    </xf>
    <xf numFmtId="0" fontId="12" fillId="0" borderId="12" xfId="0" applyFont="1" applyFill="1" applyBorder="1" applyAlignment="1" applyProtection="1">
      <alignment horizontal="center" vertical="center" wrapText="1"/>
    </xf>
    <xf numFmtId="0" fontId="2" fillId="0" borderId="0" xfId="0" applyFont="1" applyFill="1" applyAlignment="1" applyProtection="1">
      <alignment vertical="center"/>
      <protection locked="0"/>
    </xf>
    <xf numFmtId="0" fontId="2" fillId="0" borderId="1" xfId="0" applyFont="1" applyBorder="1" applyAlignment="1">
      <alignment horizontal="center" vertical="top" wrapText="1"/>
    </xf>
    <xf numFmtId="4" fontId="16" fillId="0" borderId="0" xfId="0" applyNumberFormat="1" applyFont="1" applyBorder="1" applyAlignment="1">
      <alignment vertical="center"/>
    </xf>
    <xf numFmtId="14" fontId="6" fillId="0" borderId="0" xfId="0" applyNumberFormat="1" applyFont="1" applyAlignment="1" applyProtection="1">
      <alignment horizontal="left" wrapText="1"/>
      <protection locked="0"/>
    </xf>
    <xf numFmtId="0" fontId="6" fillId="0" borderId="0" xfId="0" applyFont="1" applyAlignment="1" applyProtection="1">
      <alignment horizontal="right" vertical="top" wrapText="1"/>
      <protection locked="0"/>
    </xf>
    <xf numFmtId="0" fontId="6" fillId="0" borderId="0" xfId="0" applyFont="1"/>
    <xf numFmtId="0" fontId="6" fillId="0" borderId="0" xfId="0" applyFont="1" applyAlignment="1" applyProtection="1">
      <alignment wrapText="1"/>
      <protection locked="0"/>
    </xf>
    <xf numFmtId="0" fontId="15" fillId="0" borderId="4" xfId="0" applyFont="1" applyBorder="1" applyAlignment="1">
      <alignment horizontal="center"/>
    </xf>
    <xf numFmtId="4" fontId="18" fillId="0" borderId="1" xfId="0" applyNumberFormat="1" applyFont="1" applyBorder="1" applyAlignment="1">
      <alignment horizontal="center" vertical="center"/>
    </xf>
    <xf numFmtId="4" fontId="19" fillId="0" borderId="1" xfId="0" applyNumberFormat="1" applyFont="1" applyBorder="1" applyAlignment="1">
      <alignment horizontal="center" vertical="center"/>
    </xf>
    <xf numFmtId="4" fontId="20" fillId="0" borderId="1" xfId="0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6" fillId="0" borderId="0" xfId="0" applyFont="1" applyBorder="1" applyAlignment="1">
      <alignment horizontal="right" vertical="center"/>
    </xf>
    <xf numFmtId="0" fontId="17" fillId="3" borderId="0" xfId="0" applyFont="1" applyFill="1" applyAlignment="1">
      <alignment horizontal="center" vertical="center" wrapText="1"/>
    </xf>
    <xf numFmtId="0" fontId="10" fillId="0" borderId="0" xfId="0" applyFont="1" applyBorder="1" applyAlignment="1">
      <alignment horizontal="left" vertical="top" wrapText="1"/>
    </xf>
    <xf numFmtId="0" fontId="1" fillId="0" borderId="10" xfId="0" applyFont="1" applyFill="1" applyBorder="1" applyAlignment="1">
      <alignment horizontal="center" vertical="center" wrapText="1"/>
    </xf>
    <xf numFmtId="0" fontId="1" fillId="0" borderId="11" xfId="0" applyFont="1" applyFill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top" wrapText="1"/>
    </xf>
    <xf numFmtId="0" fontId="1" fillId="0" borderId="7" xfId="0" applyFont="1" applyBorder="1" applyAlignment="1">
      <alignment horizontal="center" vertical="top" wrapText="1"/>
    </xf>
    <xf numFmtId="0" fontId="1" fillId="0" borderId="3" xfId="0" applyFont="1" applyBorder="1" applyAlignment="1">
      <alignment horizontal="center" vertical="top" wrapText="1"/>
    </xf>
    <xf numFmtId="2" fontId="1" fillId="0" borderId="1" xfId="0" applyNumberFormat="1" applyFont="1" applyFill="1" applyBorder="1" applyAlignment="1">
      <alignment horizontal="center" vertical="top" wrapText="1"/>
    </xf>
    <xf numFmtId="0" fontId="1" fillId="0" borderId="2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4" fillId="0" borderId="8" xfId="0" applyFont="1" applyFill="1" applyBorder="1" applyAlignment="1">
      <alignment horizontal="center" vertical="center" wrapText="1"/>
    </xf>
    <xf numFmtId="0" fontId="6" fillId="0" borderId="0" xfId="0" applyFont="1" applyAlignment="1" applyProtection="1">
      <alignment horizontal="right" vertical="top" wrapText="1"/>
      <protection locked="0"/>
    </xf>
    <xf numFmtId="0" fontId="6" fillId="0" borderId="0" xfId="0" applyFont="1" applyAlignment="1" applyProtection="1">
      <alignment horizontal="right" wrapText="1"/>
      <protection locked="0"/>
    </xf>
    <xf numFmtId="0" fontId="16" fillId="0" borderId="0" xfId="0" applyFont="1" applyAlignment="1">
      <alignment horizontal="left"/>
    </xf>
  </cellXfs>
  <cellStyles count="5">
    <cellStyle name="S15" xfId="1"/>
    <cellStyle name="S20" xfId="2"/>
    <cellStyle name="S23" xfId="3"/>
    <cellStyle name="Обычный" xfId="0" builtinId="0"/>
    <cellStyle name="Обычный 2" xf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wmf"/><Relationship Id="rId2" Type="http://schemas.openxmlformats.org/officeDocument/2006/relationships/image" Target="../media/image2.wmf"/><Relationship Id="rId1" Type="http://schemas.openxmlformats.org/officeDocument/2006/relationships/image" Target="../media/image1.wmf"/><Relationship Id="rId4" Type="http://schemas.openxmlformats.org/officeDocument/2006/relationships/image" Target="../media/image4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22860</xdr:colOff>
      <xdr:row>4</xdr:row>
      <xdr:rowOff>952500</xdr:rowOff>
    </xdr:from>
    <xdr:to>
      <xdr:col>10</xdr:col>
      <xdr:colOff>0</xdr:colOff>
      <xdr:row>4</xdr:row>
      <xdr:rowOff>1303020</xdr:rowOff>
    </xdr:to>
    <xdr:pic>
      <xdr:nvPicPr>
        <xdr:cNvPr id="1235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32620" y="5265420"/>
          <a:ext cx="1036320" cy="3505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8</xdr:col>
      <xdr:colOff>22860</xdr:colOff>
      <xdr:row>4</xdr:row>
      <xdr:rowOff>922020</xdr:rowOff>
    </xdr:from>
    <xdr:to>
      <xdr:col>8</xdr:col>
      <xdr:colOff>1051560</xdr:colOff>
      <xdr:row>4</xdr:row>
      <xdr:rowOff>1363980</xdr:rowOff>
    </xdr:to>
    <xdr:pic>
      <xdr:nvPicPr>
        <xdr:cNvPr id="1235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27720" y="5234940"/>
          <a:ext cx="1028700" cy="4419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22860</xdr:colOff>
      <xdr:row>4</xdr:row>
      <xdr:rowOff>952500</xdr:rowOff>
    </xdr:from>
    <xdr:to>
      <xdr:col>10</xdr:col>
      <xdr:colOff>0</xdr:colOff>
      <xdr:row>4</xdr:row>
      <xdr:rowOff>1303020</xdr:rowOff>
    </xdr:to>
    <xdr:pic>
      <xdr:nvPicPr>
        <xdr:cNvPr id="12356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32620" y="5265420"/>
          <a:ext cx="1036320" cy="3505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8</xdr:col>
      <xdr:colOff>22860</xdr:colOff>
      <xdr:row>4</xdr:row>
      <xdr:rowOff>922020</xdr:rowOff>
    </xdr:from>
    <xdr:to>
      <xdr:col>8</xdr:col>
      <xdr:colOff>1051560</xdr:colOff>
      <xdr:row>4</xdr:row>
      <xdr:rowOff>1363980</xdr:rowOff>
    </xdr:to>
    <xdr:pic>
      <xdr:nvPicPr>
        <xdr:cNvPr id="12357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27720" y="5234940"/>
          <a:ext cx="1028700" cy="4419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328108</xdr:colOff>
      <xdr:row>4</xdr:row>
      <xdr:rowOff>1491727</xdr:rowOff>
    </xdr:from>
    <xdr:to>
      <xdr:col>10</xdr:col>
      <xdr:colOff>488128</xdr:colOff>
      <xdr:row>4</xdr:row>
      <xdr:rowOff>1720327</xdr:rowOff>
    </xdr:to>
    <xdr:pic>
      <xdr:nvPicPr>
        <xdr:cNvPr id="12359" name="Picture 6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88532" y="5794786"/>
          <a:ext cx="16002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327661</xdr:colOff>
      <xdr:row>18</xdr:row>
      <xdr:rowOff>0</xdr:rowOff>
    </xdr:from>
    <xdr:to>
      <xdr:col>10</xdr:col>
      <xdr:colOff>1287781</xdr:colOff>
      <xdr:row>18</xdr:row>
      <xdr:rowOff>0</xdr:rowOff>
    </xdr:to>
    <xdr:pic>
      <xdr:nvPicPr>
        <xdr:cNvPr id="34" name="Picture 5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88085" y="6495827"/>
          <a:ext cx="960120" cy="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327661</xdr:colOff>
      <xdr:row>18</xdr:row>
      <xdr:rowOff>0</xdr:rowOff>
    </xdr:from>
    <xdr:to>
      <xdr:col>10</xdr:col>
      <xdr:colOff>1287781</xdr:colOff>
      <xdr:row>18</xdr:row>
      <xdr:rowOff>0</xdr:rowOff>
    </xdr:to>
    <xdr:pic>
      <xdr:nvPicPr>
        <xdr:cNvPr id="35" name="Picture 5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88085" y="5957048"/>
          <a:ext cx="960120" cy="3657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327661</xdr:colOff>
      <xdr:row>18</xdr:row>
      <xdr:rowOff>0</xdr:rowOff>
    </xdr:from>
    <xdr:to>
      <xdr:col>10</xdr:col>
      <xdr:colOff>1287781</xdr:colOff>
      <xdr:row>18</xdr:row>
      <xdr:rowOff>2690</xdr:rowOff>
    </xdr:to>
    <xdr:pic>
      <xdr:nvPicPr>
        <xdr:cNvPr id="58" name="Picture 5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88085" y="6495827"/>
          <a:ext cx="960120" cy="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327661</xdr:colOff>
      <xdr:row>18</xdr:row>
      <xdr:rowOff>0</xdr:rowOff>
    </xdr:from>
    <xdr:to>
      <xdr:col>10</xdr:col>
      <xdr:colOff>1287781</xdr:colOff>
      <xdr:row>18</xdr:row>
      <xdr:rowOff>2690</xdr:rowOff>
    </xdr:to>
    <xdr:pic>
      <xdr:nvPicPr>
        <xdr:cNvPr id="151" name="Picture 5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72604" y="6540586"/>
          <a:ext cx="960120" cy="441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327661</xdr:colOff>
      <xdr:row>5</xdr:row>
      <xdr:rowOff>1653989</xdr:rowOff>
    </xdr:from>
    <xdr:to>
      <xdr:col>10</xdr:col>
      <xdr:colOff>1287781</xdr:colOff>
      <xdr:row>6</xdr:row>
      <xdr:rowOff>2690</xdr:rowOff>
    </xdr:to>
    <xdr:pic>
      <xdr:nvPicPr>
        <xdr:cNvPr id="39" name="Picture 5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49567" y="6136342"/>
          <a:ext cx="960120" cy="3657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327661</xdr:colOff>
      <xdr:row>6</xdr:row>
      <xdr:rowOff>1653989</xdr:rowOff>
    </xdr:from>
    <xdr:to>
      <xdr:col>10</xdr:col>
      <xdr:colOff>1287781</xdr:colOff>
      <xdr:row>7</xdr:row>
      <xdr:rowOff>2690</xdr:rowOff>
    </xdr:to>
    <xdr:pic>
      <xdr:nvPicPr>
        <xdr:cNvPr id="40" name="Picture 5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49567" y="6136342"/>
          <a:ext cx="960120" cy="3657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327661</xdr:colOff>
      <xdr:row>7</xdr:row>
      <xdr:rowOff>1653989</xdr:rowOff>
    </xdr:from>
    <xdr:to>
      <xdr:col>10</xdr:col>
      <xdr:colOff>1287781</xdr:colOff>
      <xdr:row>8</xdr:row>
      <xdr:rowOff>2690</xdr:rowOff>
    </xdr:to>
    <xdr:pic>
      <xdr:nvPicPr>
        <xdr:cNvPr id="41" name="Picture 5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49567" y="6667501"/>
          <a:ext cx="960120" cy="49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327661</xdr:colOff>
      <xdr:row>7</xdr:row>
      <xdr:rowOff>1653989</xdr:rowOff>
    </xdr:from>
    <xdr:to>
      <xdr:col>10</xdr:col>
      <xdr:colOff>1287781</xdr:colOff>
      <xdr:row>8</xdr:row>
      <xdr:rowOff>2690</xdr:rowOff>
    </xdr:to>
    <xdr:pic>
      <xdr:nvPicPr>
        <xdr:cNvPr id="42" name="Picture 5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49567" y="6136342"/>
          <a:ext cx="960120" cy="3657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327661</xdr:colOff>
      <xdr:row>18</xdr:row>
      <xdr:rowOff>0</xdr:rowOff>
    </xdr:from>
    <xdr:to>
      <xdr:col>10</xdr:col>
      <xdr:colOff>1287781</xdr:colOff>
      <xdr:row>18</xdr:row>
      <xdr:rowOff>0</xdr:rowOff>
    </xdr:to>
    <xdr:pic>
      <xdr:nvPicPr>
        <xdr:cNvPr id="309" name="Picture 5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49567" y="6667501"/>
          <a:ext cx="960120" cy="49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327661</xdr:colOff>
      <xdr:row>18</xdr:row>
      <xdr:rowOff>0</xdr:rowOff>
    </xdr:from>
    <xdr:to>
      <xdr:col>10</xdr:col>
      <xdr:colOff>1287781</xdr:colOff>
      <xdr:row>18</xdr:row>
      <xdr:rowOff>0</xdr:rowOff>
    </xdr:to>
    <xdr:pic>
      <xdr:nvPicPr>
        <xdr:cNvPr id="310" name="Picture 5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49567" y="6136342"/>
          <a:ext cx="960120" cy="3657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327661</xdr:colOff>
      <xdr:row>18</xdr:row>
      <xdr:rowOff>0</xdr:rowOff>
    </xdr:from>
    <xdr:to>
      <xdr:col>10</xdr:col>
      <xdr:colOff>1287781</xdr:colOff>
      <xdr:row>18</xdr:row>
      <xdr:rowOff>2690</xdr:rowOff>
    </xdr:to>
    <xdr:pic>
      <xdr:nvPicPr>
        <xdr:cNvPr id="311" name="Picture 5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49567" y="6667501"/>
          <a:ext cx="960120" cy="49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391886</xdr:colOff>
      <xdr:row>4</xdr:row>
      <xdr:rowOff>1611086</xdr:rowOff>
    </xdr:from>
    <xdr:to>
      <xdr:col>10</xdr:col>
      <xdr:colOff>1352006</xdr:colOff>
      <xdr:row>4</xdr:row>
      <xdr:rowOff>1984530</xdr:rowOff>
    </xdr:to>
    <xdr:pic>
      <xdr:nvPicPr>
        <xdr:cNvPr id="313" name="Picture 5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840686" y="6106886"/>
          <a:ext cx="960120" cy="373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327661</xdr:colOff>
      <xdr:row>8</xdr:row>
      <xdr:rowOff>1653989</xdr:rowOff>
    </xdr:from>
    <xdr:to>
      <xdr:col>10</xdr:col>
      <xdr:colOff>1287781</xdr:colOff>
      <xdr:row>9</xdr:row>
      <xdr:rowOff>2690</xdr:rowOff>
    </xdr:to>
    <xdr:pic>
      <xdr:nvPicPr>
        <xdr:cNvPr id="23" name="Picture 5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69835" y="5199277"/>
          <a:ext cx="960120" cy="48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327661</xdr:colOff>
      <xdr:row>9</xdr:row>
      <xdr:rowOff>1653989</xdr:rowOff>
    </xdr:from>
    <xdr:to>
      <xdr:col>10</xdr:col>
      <xdr:colOff>1287781</xdr:colOff>
      <xdr:row>10</xdr:row>
      <xdr:rowOff>2690</xdr:rowOff>
    </xdr:to>
    <xdr:pic>
      <xdr:nvPicPr>
        <xdr:cNvPr id="24" name="Picture 5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69835" y="5537207"/>
          <a:ext cx="960120" cy="48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327661</xdr:colOff>
      <xdr:row>9</xdr:row>
      <xdr:rowOff>1653989</xdr:rowOff>
    </xdr:from>
    <xdr:to>
      <xdr:col>10</xdr:col>
      <xdr:colOff>1287781</xdr:colOff>
      <xdr:row>10</xdr:row>
      <xdr:rowOff>2690</xdr:rowOff>
    </xdr:to>
    <xdr:pic>
      <xdr:nvPicPr>
        <xdr:cNvPr id="25" name="Picture 5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69835" y="5537207"/>
          <a:ext cx="960120" cy="48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327661</xdr:colOff>
      <xdr:row>10</xdr:row>
      <xdr:rowOff>1653989</xdr:rowOff>
    </xdr:from>
    <xdr:to>
      <xdr:col>10</xdr:col>
      <xdr:colOff>1287781</xdr:colOff>
      <xdr:row>11</xdr:row>
      <xdr:rowOff>2690</xdr:rowOff>
    </xdr:to>
    <xdr:pic>
      <xdr:nvPicPr>
        <xdr:cNvPr id="26" name="Picture 5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69835" y="5199277"/>
          <a:ext cx="960120" cy="48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327661</xdr:colOff>
      <xdr:row>11</xdr:row>
      <xdr:rowOff>1653989</xdr:rowOff>
    </xdr:from>
    <xdr:to>
      <xdr:col>10</xdr:col>
      <xdr:colOff>1287781</xdr:colOff>
      <xdr:row>12</xdr:row>
      <xdr:rowOff>2690</xdr:rowOff>
    </xdr:to>
    <xdr:pic>
      <xdr:nvPicPr>
        <xdr:cNvPr id="27" name="Picture 5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69835" y="5537207"/>
          <a:ext cx="960120" cy="48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327661</xdr:colOff>
      <xdr:row>11</xdr:row>
      <xdr:rowOff>1653989</xdr:rowOff>
    </xdr:from>
    <xdr:to>
      <xdr:col>10</xdr:col>
      <xdr:colOff>1287781</xdr:colOff>
      <xdr:row>12</xdr:row>
      <xdr:rowOff>2690</xdr:rowOff>
    </xdr:to>
    <xdr:pic>
      <xdr:nvPicPr>
        <xdr:cNvPr id="28" name="Picture 5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69835" y="5537207"/>
          <a:ext cx="960120" cy="48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327661</xdr:colOff>
      <xdr:row>12</xdr:row>
      <xdr:rowOff>1653989</xdr:rowOff>
    </xdr:from>
    <xdr:to>
      <xdr:col>10</xdr:col>
      <xdr:colOff>1287781</xdr:colOff>
      <xdr:row>13</xdr:row>
      <xdr:rowOff>2690</xdr:rowOff>
    </xdr:to>
    <xdr:pic>
      <xdr:nvPicPr>
        <xdr:cNvPr id="29" name="Picture 5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69835" y="5199277"/>
          <a:ext cx="960120" cy="48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327661</xdr:colOff>
      <xdr:row>13</xdr:row>
      <xdr:rowOff>1653989</xdr:rowOff>
    </xdr:from>
    <xdr:to>
      <xdr:col>10</xdr:col>
      <xdr:colOff>1287781</xdr:colOff>
      <xdr:row>14</xdr:row>
      <xdr:rowOff>2690</xdr:rowOff>
    </xdr:to>
    <xdr:pic>
      <xdr:nvPicPr>
        <xdr:cNvPr id="30" name="Picture 5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69835" y="5537207"/>
          <a:ext cx="960120" cy="48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327661</xdr:colOff>
      <xdr:row>13</xdr:row>
      <xdr:rowOff>1653989</xdr:rowOff>
    </xdr:from>
    <xdr:to>
      <xdr:col>10</xdr:col>
      <xdr:colOff>1287781</xdr:colOff>
      <xdr:row>14</xdr:row>
      <xdr:rowOff>2690</xdr:rowOff>
    </xdr:to>
    <xdr:pic>
      <xdr:nvPicPr>
        <xdr:cNvPr id="31" name="Picture 5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69835" y="5537207"/>
          <a:ext cx="960120" cy="48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327661</xdr:colOff>
      <xdr:row>14</xdr:row>
      <xdr:rowOff>1653989</xdr:rowOff>
    </xdr:from>
    <xdr:to>
      <xdr:col>10</xdr:col>
      <xdr:colOff>1287781</xdr:colOff>
      <xdr:row>15</xdr:row>
      <xdr:rowOff>2690</xdr:rowOff>
    </xdr:to>
    <xdr:pic>
      <xdr:nvPicPr>
        <xdr:cNvPr id="32" name="Picture 5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69835" y="5199277"/>
          <a:ext cx="960120" cy="48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327661</xdr:colOff>
      <xdr:row>15</xdr:row>
      <xdr:rowOff>1653989</xdr:rowOff>
    </xdr:from>
    <xdr:to>
      <xdr:col>10</xdr:col>
      <xdr:colOff>1287781</xdr:colOff>
      <xdr:row>16</xdr:row>
      <xdr:rowOff>2690</xdr:rowOff>
    </xdr:to>
    <xdr:pic>
      <xdr:nvPicPr>
        <xdr:cNvPr id="33" name="Picture 5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69835" y="5537207"/>
          <a:ext cx="960120" cy="48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327661</xdr:colOff>
      <xdr:row>15</xdr:row>
      <xdr:rowOff>1653989</xdr:rowOff>
    </xdr:from>
    <xdr:to>
      <xdr:col>10</xdr:col>
      <xdr:colOff>1287781</xdr:colOff>
      <xdr:row>16</xdr:row>
      <xdr:rowOff>2690</xdr:rowOff>
    </xdr:to>
    <xdr:pic>
      <xdr:nvPicPr>
        <xdr:cNvPr id="36" name="Picture 5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69835" y="5537207"/>
          <a:ext cx="960120" cy="48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27"/>
  <sheetViews>
    <sheetView showGridLines="0" tabSelected="1" topLeftCell="A4" zoomScale="115" zoomScaleNormal="115" workbookViewId="0">
      <selection activeCell="E13" sqref="E13"/>
    </sheetView>
  </sheetViews>
  <sheetFormatPr defaultColWidth="9.109375" defaultRowHeight="13.2" x14ac:dyDescent="0.25"/>
  <cols>
    <col min="1" max="1" width="5" style="1" customWidth="1"/>
    <col min="2" max="2" width="25.77734375" style="1" customWidth="1"/>
    <col min="3" max="3" width="10.109375" style="1" customWidth="1"/>
    <col min="4" max="4" width="7.6640625" style="1" customWidth="1"/>
    <col min="5" max="7" width="13.88671875" style="17" customWidth="1"/>
    <col min="8" max="8" width="15.77734375" style="1" customWidth="1"/>
    <col min="9" max="9" width="16.109375" style="1" customWidth="1"/>
    <col min="10" max="10" width="15.44140625" style="1" customWidth="1"/>
    <col min="11" max="11" width="23.33203125" style="1" customWidth="1"/>
    <col min="12" max="12" width="12" style="1" customWidth="1"/>
    <col min="13" max="13" width="13.77734375" style="1" customWidth="1"/>
    <col min="14" max="14" width="17" style="1" customWidth="1"/>
    <col min="15" max="15" width="11.88671875" style="1" customWidth="1"/>
    <col min="16" max="16" width="9.109375" style="1"/>
    <col min="17" max="19" width="12.44140625" style="1" bestFit="1" customWidth="1"/>
    <col min="20" max="16384" width="9.109375" style="1"/>
  </cols>
  <sheetData>
    <row r="1" spans="1:18" customFormat="1" ht="40.799999999999997" customHeight="1" x14ac:dyDescent="0.3">
      <c r="A1" s="34" t="s">
        <v>29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  <c r="N1" s="34"/>
    </row>
    <row r="2" spans="1:18" customFormat="1" ht="114" customHeight="1" x14ac:dyDescent="0.3">
      <c r="A2" s="35" t="s">
        <v>26</v>
      </c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</row>
    <row r="3" spans="1:18" ht="29.25" customHeight="1" x14ac:dyDescent="0.25">
      <c r="A3" s="44" t="s">
        <v>13</v>
      </c>
      <c r="B3" s="44"/>
      <c r="C3" s="44"/>
      <c r="D3" s="44"/>
      <c r="E3" s="44"/>
      <c r="F3" s="44"/>
      <c r="G3" s="44"/>
      <c r="H3" s="44"/>
      <c r="I3" s="44"/>
      <c r="J3" s="44"/>
      <c r="K3" s="44"/>
      <c r="L3" s="44"/>
      <c r="M3" s="44"/>
      <c r="N3" s="44"/>
    </row>
    <row r="4" spans="1:18" ht="39" customHeight="1" x14ac:dyDescent="0.25">
      <c r="A4" s="32" t="s">
        <v>0</v>
      </c>
      <c r="B4" s="32" t="s">
        <v>9</v>
      </c>
      <c r="C4" s="42" t="s">
        <v>1</v>
      </c>
      <c r="D4" s="36" t="s">
        <v>2</v>
      </c>
      <c r="E4" s="32" t="s">
        <v>3</v>
      </c>
      <c r="F4" s="32"/>
      <c r="G4" s="32"/>
      <c r="H4" s="41" t="s">
        <v>10</v>
      </c>
      <c r="I4" s="41"/>
      <c r="J4" s="41"/>
      <c r="K4" s="38" t="s">
        <v>11</v>
      </c>
      <c r="L4" s="39"/>
      <c r="M4" s="39"/>
      <c r="N4" s="40"/>
    </row>
    <row r="5" spans="1:18" ht="159" customHeight="1" x14ac:dyDescent="0.25">
      <c r="A5" s="32"/>
      <c r="B5" s="32"/>
      <c r="C5" s="43"/>
      <c r="D5" s="37"/>
      <c r="E5" s="3" t="s">
        <v>17</v>
      </c>
      <c r="F5" s="3" t="s">
        <v>18</v>
      </c>
      <c r="G5" s="3" t="s">
        <v>19</v>
      </c>
      <c r="H5" s="2" t="s">
        <v>6</v>
      </c>
      <c r="I5" s="2" t="s">
        <v>4</v>
      </c>
      <c r="J5" s="3" t="s">
        <v>5</v>
      </c>
      <c r="K5" s="22" t="s">
        <v>14</v>
      </c>
      <c r="L5" s="7" t="s">
        <v>16</v>
      </c>
      <c r="M5" s="7" t="s">
        <v>20</v>
      </c>
      <c r="N5" s="7" t="s">
        <v>15</v>
      </c>
    </row>
    <row r="6" spans="1:18" s="21" customFormat="1" x14ac:dyDescent="0.3">
      <c r="A6" s="16">
        <v>1</v>
      </c>
      <c r="B6" s="18" t="s">
        <v>32</v>
      </c>
      <c r="C6" s="19" t="s">
        <v>27</v>
      </c>
      <c r="D6" s="20">
        <v>5</v>
      </c>
      <c r="E6" s="30">
        <v>2215.02</v>
      </c>
      <c r="F6" s="29">
        <v>2300</v>
      </c>
      <c r="G6" s="31">
        <v>2380.1999999999998</v>
      </c>
      <c r="H6" s="6">
        <f t="shared" ref="H6" si="0">AVERAGE(E6:G6)</f>
        <v>2298.4066666666668</v>
      </c>
      <c r="I6" s="4">
        <f t="shared" ref="I6" si="1">SQRT(((SUM((POWER(G6-H6,2)),(POWER(F6-H6,2)),(POWER(E6-H6,2)))/(COLUMNS(D6:G6)-1))))</f>
        <v>67.443863735372886</v>
      </c>
      <c r="J6" s="4">
        <f>I6/H6*100</f>
        <v>2.9343747002433371</v>
      </c>
      <c r="K6" s="5">
        <f t="shared" ref="K6" si="2">((D6/3)*(SUM(E6:G6)))</f>
        <v>11492.033333333335</v>
      </c>
      <c r="L6" s="5">
        <f t="shared" ref="L6" si="3">SMALL(E6:G6,1)</f>
        <v>2215.02</v>
      </c>
      <c r="M6" s="5">
        <f>SMALL(E6:G6,1)</f>
        <v>2215.02</v>
      </c>
      <c r="N6" s="5">
        <f>M6*D6</f>
        <v>11075.1</v>
      </c>
      <c r="O6" s="14"/>
      <c r="P6" s="14"/>
      <c r="Q6" s="14"/>
      <c r="R6" s="14"/>
    </row>
    <row r="7" spans="1:18" s="21" customFormat="1" ht="14.4" customHeight="1" x14ac:dyDescent="0.3">
      <c r="A7" s="16">
        <v>2</v>
      </c>
      <c r="B7" s="18" t="s">
        <v>30</v>
      </c>
      <c r="C7" s="19" t="s">
        <v>27</v>
      </c>
      <c r="D7" s="20">
        <v>35</v>
      </c>
      <c r="E7" s="30">
        <v>1193.5999999999999</v>
      </c>
      <c r="F7" s="29">
        <v>1200</v>
      </c>
      <c r="G7" s="31">
        <v>1240</v>
      </c>
      <c r="H7" s="6">
        <f t="shared" ref="H7:H18" si="4">AVERAGE(E7:G7)</f>
        <v>1211.2</v>
      </c>
      <c r="I7" s="4">
        <f t="shared" ref="I7:I18" si="5">SQRT(((SUM((POWER(G7-H7,2)),(POWER(F7-H7,2)),(POWER(E7-H7,2)))/(COLUMNS(D7:G7)-1))))</f>
        <v>20.531601658581526</v>
      </c>
      <c r="J7" s="4">
        <f t="shared" ref="J7:J18" si="6">I7/H7*100</f>
        <v>1.6951454473729792</v>
      </c>
      <c r="K7" s="5">
        <f t="shared" ref="K7:K18" si="7">((D7/3)*(SUM(E7:G7)))</f>
        <v>42392</v>
      </c>
      <c r="L7" s="5">
        <f t="shared" ref="L7:L18" si="8">SMALL(E7:G7,1)</f>
        <v>1193.5999999999999</v>
      </c>
      <c r="M7" s="5">
        <f t="shared" ref="M7:M18" si="9">SMALL(E7:G7,1)</f>
        <v>1193.5999999999999</v>
      </c>
      <c r="N7" s="5">
        <f t="shared" ref="N7:N18" si="10">M7*D7</f>
        <v>41776</v>
      </c>
      <c r="O7" s="14"/>
      <c r="P7" s="14"/>
      <c r="Q7" s="14"/>
      <c r="R7" s="14"/>
    </row>
    <row r="8" spans="1:18" s="21" customFormat="1" ht="26.4" x14ac:dyDescent="0.3">
      <c r="A8" s="16">
        <v>3</v>
      </c>
      <c r="B8" s="18" t="s">
        <v>31</v>
      </c>
      <c r="C8" s="19" t="s">
        <v>27</v>
      </c>
      <c r="D8" s="20">
        <v>25</v>
      </c>
      <c r="E8" s="30">
        <v>726.4</v>
      </c>
      <c r="F8" s="29">
        <v>750</v>
      </c>
      <c r="G8" s="31">
        <v>760.5</v>
      </c>
      <c r="H8" s="6">
        <f t="shared" si="4"/>
        <v>745.63333333333333</v>
      </c>
      <c r="I8" s="4">
        <f t="shared" si="5"/>
        <v>14.25957767802244</v>
      </c>
      <c r="J8" s="4">
        <f t="shared" si="6"/>
        <v>1.9124115085192597</v>
      </c>
      <c r="K8" s="5">
        <f t="shared" si="7"/>
        <v>18640.833333333336</v>
      </c>
      <c r="L8" s="5">
        <f t="shared" si="8"/>
        <v>726.4</v>
      </c>
      <c r="M8" s="5">
        <f t="shared" si="9"/>
        <v>726.4</v>
      </c>
      <c r="N8" s="5">
        <f t="shared" si="10"/>
        <v>18160</v>
      </c>
      <c r="O8" s="14"/>
      <c r="P8" s="14"/>
      <c r="Q8" s="14"/>
      <c r="R8" s="14"/>
    </row>
    <row r="9" spans="1:18" s="21" customFormat="1" x14ac:dyDescent="0.3">
      <c r="A9" s="16">
        <v>4</v>
      </c>
      <c r="B9" s="18" t="s">
        <v>33</v>
      </c>
      <c r="C9" s="19" t="s">
        <v>27</v>
      </c>
      <c r="D9" s="20">
        <v>6</v>
      </c>
      <c r="E9" s="30">
        <v>2241.12</v>
      </c>
      <c r="F9" s="29">
        <v>2340</v>
      </c>
      <c r="G9" s="31">
        <v>2350.8000000000002</v>
      </c>
      <c r="H9" s="6">
        <f t="shared" si="4"/>
        <v>2310.64</v>
      </c>
      <c r="I9" s="4">
        <f t="shared" si="5"/>
        <v>49.355396868022545</v>
      </c>
      <c r="J9" s="4">
        <f t="shared" si="6"/>
        <v>2.1360054732897615</v>
      </c>
      <c r="K9" s="5">
        <f t="shared" si="7"/>
        <v>13863.84</v>
      </c>
      <c r="L9" s="5">
        <f t="shared" si="8"/>
        <v>2241.12</v>
      </c>
      <c r="M9" s="5">
        <f t="shared" si="9"/>
        <v>2241.12</v>
      </c>
      <c r="N9" s="5">
        <f t="shared" si="10"/>
        <v>13446.72</v>
      </c>
      <c r="O9" s="14"/>
      <c r="P9" s="14"/>
      <c r="Q9" s="14"/>
      <c r="R9" s="14"/>
    </row>
    <row r="10" spans="1:18" s="21" customFormat="1" ht="26.4" x14ac:dyDescent="0.3">
      <c r="A10" s="16">
        <v>5</v>
      </c>
      <c r="B10" s="18" t="s">
        <v>34</v>
      </c>
      <c r="C10" s="19" t="s">
        <v>27</v>
      </c>
      <c r="D10" s="20">
        <v>6</v>
      </c>
      <c r="E10" s="30">
        <v>1611.24</v>
      </c>
      <c r="F10" s="29">
        <v>1710</v>
      </c>
      <c r="G10" s="31">
        <v>1845</v>
      </c>
      <c r="H10" s="6">
        <f t="shared" ref="H10:H18" si="11">AVERAGE(E10:G10)</f>
        <v>1722.08</v>
      </c>
      <c r="I10" s="4">
        <f t="shared" ref="I10:I18" si="12">SQRT(((SUM((POWER(G10-H10,2)),(POWER(F10-H10,2)),(POWER(E10-H10,2)))/(COLUMNS(D10:G10)-1))))</f>
        <v>95.813635772785489</v>
      </c>
      <c r="J10" s="4">
        <f t="shared" ref="J10:J18" si="13">I10/H10*100</f>
        <v>5.5638318645350671</v>
      </c>
      <c r="K10" s="5">
        <f t="shared" ref="K10:K18" si="14">((D10/3)*(SUM(E10:G10)))</f>
        <v>10332.48</v>
      </c>
      <c r="L10" s="5">
        <f t="shared" ref="L10:L18" si="15">SMALL(E10:G10,1)</f>
        <v>1611.24</v>
      </c>
      <c r="M10" s="5">
        <f t="shared" ref="M10:M18" si="16">SMALL(E10:G10,1)</f>
        <v>1611.24</v>
      </c>
      <c r="N10" s="5">
        <f t="shared" ref="N10:N18" si="17">M10*D10</f>
        <v>9667.44</v>
      </c>
      <c r="O10" s="14"/>
      <c r="P10" s="14"/>
      <c r="Q10" s="14"/>
      <c r="R10" s="14"/>
    </row>
    <row r="11" spans="1:18" s="21" customFormat="1" x14ac:dyDescent="0.3">
      <c r="A11" s="16">
        <v>6</v>
      </c>
      <c r="B11" s="18" t="s">
        <v>37</v>
      </c>
      <c r="C11" s="19" t="s">
        <v>27</v>
      </c>
      <c r="D11" s="20">
        <v>20</v>
      </c>
      <c r="E11" s="30">
        <v>795.18</v>
      </c>
      <c r="F11" s="29">
        <v>800</v>
      </c>
      <c r="G11" s="31">
        <v>867</v>
      </c>
      <c r="H11" s="6">
        <f t="shared" si="11"/>
        <v>820.72666666666657</v>
      </c>
      <c r="I11" s="4">
        <f t="shared" si="12"/>
        <v>32.779303768621389</v>
      </c>
      <c r="J11" s="4">
        <f t="shared" si="13"/>
        <v>3.9939367270412474</v>
      </c>
      <c r="K11" s="5">
        <f t="shared" si="14"/>
        <v>16414.533333333333</v>
      </c>
      <c r="L11" s="5">
        <f t="shared" si="15"/>
        <v>795.18</v>
      </c>
      <c r="M11" s="5">
        <f t="shared" si="16"/>
        <v>795.18</v>
      </c>
      <c r="N11" s="5">
        <f t="shared" si="17"/>
        <v>15903.599999999999</v>
      </c>
      <c r="O11" s="14"/>
      <c r="P11" s="14"/>
      <c r="Q11" s="14"/>
      <c r="R11" s="14"/>
    </row>
    <row r="12" spans="1:18" s="21" customFormat="1" ht="26.4" x14ac:dyDescent="0.3">
      <c r="A12" s="16">
        <v>7</v>
      </c>
      <c r="B12" s="18" t="s">
        <v>38</v>
      </c>
      <c r="C12" s="19" t="s">
        <v>27</v>
      </c>
      <c r="D12" s="20">
        <v>20</v>
      </c>
      <c r="E12" s="30">
        <v>1888</v>
      </c>
      <c r="F12" s="29">
        <v>2000</v>
      </c>
      <c r="G12" s="31">
        <v>2147</v>
      </c>
      <c r="H12" s="6">
        <f t="shared" si="11"/>
        <v>2011.6666666666667</v>
      </c>
      <c r="I12" s="4">
        <f t="shared" si="12"/>
        <v>106.05763632205945</v>
      </c>
      <c r="J12" s="4">
        <f t="shared" si="13"/>
        <v>5.2721277376334443</v>
      </c>
      <c r="K12" s="5">
        <f t="shared" si="14"/>
        <v>40233.333333333336</v>
      </c>
      <c r="L12" s="5">
        <f t="shared" si="15"/>
        <v>1888</v>
      </c>
      <c r="M12" s="5">
        <f t="shared" si="16"/>
        <v>1888</v>
      </c>
      <c r="N12" s="5">
        <f t="shared" si="17"/>
        <v>37760</v>
      </c>
      <c r="O12" s="14"/>
      <c r="P12" s="14"/>
      <c r="Q12" s="14"/>
      <c r="R12" s="14"/>
    </row>
    <row r="13" spans="1:18" s="21" customFormat="1" ht="26.4" x14ac:dyDescent="0.3">
      <c r="A13" s="16">
        <v>8</v>
      </c>
      <c r="B13" s="18" t="s">
        <v>39</v>
      </c>
      <c r="C13" s="19" t="s">
        <v>27</v>
      </c>
      <c r="D13" s="20">
        <v>10</v>
      </c>
      <c r="E13" s="30">
        <v>5084.8</v>
      </c>
      <c r="F13" s="29">
        <v>5147</v>
      </c>
      <c r="G13" s="31">
        <v>5205</v>
      </c>
      <c r="H13" s="6">
        <f t="shared" si="11"/>
        <v>5145.5999999999995</v>
      </c>
      <c r="I13" s="4">
        <f t="shared" si="12"/>
        <v>49.081428938720386</v>
      </c>
      <c r="J13" s="4">
        <f t="shared" si="13"/>
        <v>0.95385239697451008</v>
      </c>
      <c r="K13" s="5">
        <f t="shared" si="14"/>
        <v>51456</v>
      </c>
      <c r="L13" s="5">
        <f t="shared" si="15"/>
        <v>5084.8</v>
      </c>
      <c r="M13" s="5">
        <f t="shared" si="16"/>
        <v>5084.8</v>
      </c>
      <c r="N13" s="5">
        <f t="shared" si="17"/>
        <v>50848</v>
      </c>
      <c r="O13" s="14"/>
      <c r="P13" s="14"/>
      <c r="Q13" s="14"/>
      <c r="R13" s="14"/>
    </row>
    <row r="14" spans="1:18" s="21" customFormat="1" ht="26.4" x14ac:dyDescent="0.3">
      <c r="A14" s="16">
        <v>9</v>
      </c>
      <c r="B14" s="18" t="s">
        <v>40</v>
      </c>
      <c r="C14" s="19" t="s">
        <v>27</v>
      </c>
      <c r="D14" s="20">
        <v>10</v>
      </c>
      <c r="E14" s="30">
        <v>3904.56</v>
      </c>
      <c r="F14" s="29">
        <v>4125</v>
      </c>
      <c r="G14" s="31">
        <v>4175</v>
      </c>
      <c r="H14" s="6">
        <f t="shared" si="11"/>
        <v>4068.1866666666665</v>
      </c>
      <c r="I14" s="4">
        <f t="shared" si="12"/>
        <v>117.48833852297382</v>
      </c>
      <c r="J14" s="4">
        <f t="shared" si="13"/>
        <v>2.8879780636821115</v>
      </c>
      <c r="K14" s="5">
        <f t="shared" si="14"/>
        <v>40681.866666666669</v>
      </c>
      <c r="L14" s="5">
        <f t="shared" si="15"/>
        <v>3904.56</v>
      </c>
      <c r="M14" s="5">
        <f t="shared" si="16"/>
        <v>3904.56</v>
      </c>
      <c r="N14" s="5">
        <f t="shared" si="17"/>
        <v>39045.599999999999</v>
      </c>
      <c r="O14" s="14"/>
      <c r="P14" s="14"/>
      <c r="Q14" s="14"/>
      <c r="R14" s="14"/>
    </row>
    <row r="15" spans="1:18" s="21" customFormat="1" x14ac:dyDescent="0.3">
      <c r="A15" s="16">
        <v>10</v>
      </c>
      <c r="B15" s="18" t="s">
        <v>41</v>
      </c>
      <c r="C15" s="19" t="s">
        <v>27</v>
      </c>
      <c r="D15" s="20">
        <v>5</v>
      </c>
      <c r="E15" s="30">
        <v>2289.84</v>
      </c>
      <c r="F15" s="29">
        <v>2300</v>
      </c>
      <c r="G15" s="31">
        <v>2489</v>
      </c>
      <c r="H15" s="6">
        <f t="shared" si="11"/>
        <v>2359.6133333333332</v>
      </c>
      <c r="I15" s="4">
        <f t="shared" si="12"/>
        <v>91.584163599512195</v>
      </c>
      <c r="J15" s="4">
        <f t="shared" si="13"/>
        <v>3.8813208209047891</v>
      </c>
      <c r="K15" s="5">
        <f t="shared" si="14"/>
        <v>11798.066666666668</v>
      </c>
      <c r="L15" s="5">
        <f t="shared" si="15"/>
        <v>2289.84</v>
      </c>
      <c r="M15" s="5">
        <f t="shared" si="16"/>
        <v>2289.84</v>
      </c>
      <c r="N15" s="5">
        <f t="shared" si="17"/>
        <v>11449.2</v>
      </c>
      <c r="O15" s="14"/>
      <c r="P15" s="14"/>
      <c r="Q15" s="14"/>
      <c r="R15" s="14"/>
    </row>
    <row r="16" spans="1:18" s="21" customFormat="1" x14ac:dyDescent="0.3">
      <c r="A16" s="16">
        <v>11</v>
      </c>
      <c r="B16" s="18" t="s">
        <v>42</v>
      </c>
      <c r="C16" s="19" t="s">
        <v>27</v>
      </c>
      <c r="D16" s="20">
        <v>20</v>
      </c>
      <c r="E16" s="30">
        <v>761.25</v>
      </c>
      <c r="F16" s="29">
        <v>785</v>
      </c>
      <c r="G16" s="31">
        <v>800</v>
      </c>
      <c r="H16" s="6">
        <f t="shared" si="11"/>
        <v>782.08333333333337</v>
      </c>
      <c r="I16" s="4">
        <f t="shared" si="12"/>
        <v>15.953491432563874</v>
      </c>
      <c r="J16" s="4">
        <f t="shared" si="13"/>
        <v>2.0398710409245226</v>
      </c>
      <c r="K16" s="5">
        <f t="shared" si="14"/>
        <v>15641.666666666668</v>
      </c>
      <c r="L16" s="5">
        <f t="shared" si="15"/>
        <v>761.25</v>
      </c>
      <c r="M16" s="5">
        <f t="shared" si="16"/>
        <v>761.25</v>
      </c>
      <c r="N16" s="5">
        <f t="shared" si="17"/>
        <v>15225</v>
      </c>
      <c r="O16" s="14"/>
      <c r="P16" s="14"/>
      <c r="Q16" s="14"/>
      <c r="R16" s="14"/>
    </row>
    <row r="17" spans="1:19" s="21" customFormat="1" x14ac:dyDescent="0.3">
      <c r="A17" s="16">
        <v>12</v>
      </c>
      <c r="B17" s="18" t="s">
        <v>35</v>
      </c>
      <c r="C17" s="19" t="s">
        <v>27</v>
      </c>
      <c r="D17" s="20">
        <v>80</v>
      </c>
      <c r="E17" s="30">
        <v>596.82000000000005</v>
      </c>
      <c r="F17" s="29">
        <v>600</v>
      </c>
      <c r="G17" s="31">
        <v>678</v>
      </c>
      <c r="H17" s="6">
        <f t="shared" si="11"/>
        <v>624.94000000000005</v>
      </c>
      <c r="I17" s="4">
        <f t="shared" si="12"/>
        <v>37.54153965942259</v>
      </c>
      <c r="J17" s="4">
        <f t="shared" si="13"/>
        <v>6.0072230389193502</v>
      </c>
      <c r="K17" s="5">
        <f t="shared" si="14"/>
        <v>49995.200000000004</v>
      </c>
      <c r="L17" s="5">
        <f t="shared" si="15"/>
        <v>596.82000000000005</v>
      </c>
      <c r="M17" s="5">
        <f t="shared" si="16"/>
        <v>596.82000000000005</v>
      </c>
      <c r="N17" s="5">
        <f t="shared" si="17"/>
        <v>47745.600000000006</v>
      </c>
      <c r="O17" s="14"/>
      <c r="P17" s="14"/>
      <c r="Q17" s="14"/>
      <c r="R17" s="14"/>
    </row>
    <row r="18" spans="1:19" s="21" customFormat="1" x14ac:dyDescent="0.3">
      <c r="A18" s="16">
        <v>13</v>
      </c>
      <c r="B18" s="18" t="s">
        <v>36</v>
      </c>
      <c r="C18" s="19" t="s">
        <v>27</v>
      </c>
      <c r="D18" s="20">
        <v>10</v>
      </c>
      <c r="E18" s="30">
        <v>1440.72</v>
      </c>
      <c r="F18" s="29">
        <v>1510</v>
      </c>
      <c r="G18" s="31">
        <v>1658</v>
      </c>
      <c r="H18" s="6">
        <f t="shared" si="11"/>
        <v>1536.24</v>
      </c>
      <c r="I18" s="4">
        <f t="shared" si="12"/>
        <v>90.623958568728753</v>
      </c>
      <c r="J18" s="4">
        <f t="shared" si="13"/>
        <v>5.899075572093472</v>
      </c>
      <c r="K18" s="5">
        <f t="shared" si="14"/>
        <v>15362.400000000001</v>
      </c>
      <c r="L18" s="5">
        <f t="shared" si="15"/>
        <v>1440.72</v>
      </c>
      <c r="M18" s="5">
        <f t="shared" si="16"/>
        <v>1440.72</v>
      </c>
      <c r="N18" s="5">
        <f t="shared" si="17"/>
        <v>14407.2</v>
      </c>
      <c r="O18" s="14"/>
      <c r="P18" s="14"/>
      <c r="Q18" s="14"/>
      <c r="R18" s="14"/>
    </row>
    <row r="19" spans="1:19" ht="26.25" customHeight="1" x14ac:dyDescent="0.25">
      <c r="A19" s="33" t="s">
        <v>28</v>
      </c>
      <c r="B19" s="33"/>
      <c r="C19" s="33"/>
      <c r="D19" s="33"/>
      <c r="E19" s="33"/>
      <c r="F19" s="33"/>
      <c r="G19" s="33"/>
      <c r="H19" s="33"/>
      <c r="I19" s="23">
        <f>SUM(N6:N18)</f>
        <v>326509.46000000002</v>
      </c>
      <c r="J19" s="12" t="s">
        <v>7</v>
      </c>
      <c r="K19" s="12"/>
      <c r="L19" s="11"/>
      <c r="M19" s="12"/>
      <c r="N19" s="11"/>
      <c r="O19" s="14"/>
      <c r="Q19" s="15"/>
      <c r="R19" s="15"/>
      <c r="S19" s="15"/>
    </row>
    <row r="20" spans="1:19" ht="15.6" x14ac:dyDescent="0.3">
      <c r="A20" s="47" t="s">
        <v>12</v>
      </c>
      <c r="B20" s="47"/>
      <c r="C20" s="47"/>
      <c r="D20" s="9"/>
      <c r="E20" s="9"/>
      <c r="F20" s="9"/>
      <c r="G20" s="9"/>
    </row>
    <row r="21" spans="1:19" ht="15.6" customHeight="1" x14ac:dyDescent="0.3">
      <c r="A21" s="25"/>
      <c r="B21" s="25"/>
      <c r="C21" s="45" t="s">
        <v>21</v>
      </c>
      <c r="D21" s="45"/>
      <c r="E21" s="45"/>
      <c r="F21" s="46" t="s">
        <v>22</v>
      </c>
      <c r="G21" s="46"/>
      <c r="J21" s="13"/>
      <c r="K21" s="8"/>
      <c r="L21" s="8"/>
      <c r="M21" s="8"/>
      <c r="N21" s="8"/>
    </row>
    <row r="22" spans="1:19" ht="15.6" x14ac:dyDescent="0.3">
      <c r="A22" s="10"/>
      <c r="B22" s="10"/>
      <c r="C22" s="10"/>
      <c r="D22" s="10"/>
      <c r="E22" s="26"/>
      <c r="F22" s="27"/>
      <c r="G22" s="24"/>
      <c r="J22" s="8"/>
      <c r="K22" s="8"/>
      <c r="L22" s="8"/>
      <c r="M22" s="8"/>
      <c r="N22" s="8"/>
    </row>
    <row r="23" spans="1:19" ht="15.6" x14ac:dyDescent="0.3">
      <c r="A23" s="10"/>
      <c r="B23" s="10"/>
      <c r="C23" s="10"/>
      <c r="D23" s="10"/>
      <c r="E23" s="26"/>
      <c r="F23" s="27"/>
      <c r="G23" s="28" t="s">
        <v>8</v>
      </c>
      <c r="J23" s="8"/>
      <c r="K23" s="8"/>
      <c r="L23" s="8"/>
      <c r="M23" s="8"/>
      <c r="N23" s="8"/>
    </row>
    <row r="24" spans="1:19" ht="15.6" x14ac:dyDescent="0.3">
      <c r="A24" s="47" t="s">
        <v>23</v>
      </c>
      <c r="B24" s="47"/>
      <c r="C24" s="47"/>
      <c r="D24" s="9"/>
      <c r="E24" s="9"/>
      <c r="F24" s="9"/>
      <c r="G24" s="9"/>
    </row>
    <row r="25" spans="1:19" ht="15.6" x14ac:dyDescent="0.3">
      <c r="A25" s="45" t="s">
        <v>24</v>
      </c>
      <c r="B25" s="45"/>
      <c r="C25" s="45"/>
      <c r="D25" s="45"/>
      <c r="E25" s="45"/>
      <c r="F25" s="46" t="s">
        <v>25</v>
      </c>
      <c r="G25" s="46"/>
    </row>
    <row r="26" spans="1:19" ht="15.6" x14ac:dyDescent="0.3">
      <c r="E26" s="1"/>
      <c r="F26" s="1"/>
      <c r="G26" s="24"/>
    </row>
    <row r="27" spans="1:19" x14ac:dyDescent="0.25">
      <c r="E27" s="1"/>
      <c r="F27" s="1"/>
      <c r="G27" s="28" t="s">
        <v>8</v>
      </c>
    </row>
  </sheetData>
  <mergeCells count="17">
    <mergeCell ref="A25:E25"/>
    <mergeCell ref="F25:G25"/>
    <mergeCell ref="A20:C20"/>
    <mergeCell ref="C21:E21"/>
    <mergeCell ref="F21:G21"/>
    <mergeCell ref="A24:C24"/>
    <mergeCell ref="A4:A5"/>
    <mergeCell ref="A19:H19"/>
    <mergeCell ref="A1:N1"/>
    <mergeCell ref="A2:N2"/>
    <mergeCell ref="D4:D5"/>
    <mergeCell ref="K4:N4"/>
    <mergeCell ref="H4:J4"/>
    <mergeCell ref="B4:B5"/>
    <mergeCell ref="C4:C5"/>
    <mergeCell ref="E4:G4"/>
    <mergeCell ref="A3:N3"/>
  </mergeCells>
  <pageMargins left="0.25" right="0.25" top="0.75" bottom="0.75" header="0.3" footer="0.3"/>
  <pageSetup paperSize="9" scale="1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Расчет цены</vt:lpstr>
      <vt:lpstr>'Расчет цены'!Область_печати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SaVa</dc:creator>
  <cp:lastModifiedBy>Пользователь</cp:lastModifiedBy>
  <cp:lastPrinted>2024-05-07T13:01:21Z</cp:lastPrinted>
  <dcterms:created xsi:type="dcterms:W3CDTF">2014-01-15T18:15:09Z</dcterms:created>
  <dcterms:modified xsi:type="dcterms:W3CDTF">2026-06-23T09:12:34Z</dcterms:modified>
</cp:coreProperties>
</file>