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F96653E-C673-4459-8A39-470240BD86D4}" xr6:coauthVersionLast="45" xr6:coauthVersionMax="45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N6" i="1"/>
  <c r="K7" i="1"/>
  <c r="K6" i="1"/>
  <c r="K5" i="1"/>
  <c r="L6" i="1" l="1"/>
  <c r="Q6" i="1"/>
  <c r="L5" i="1"/>
  <c r="P5" i="1"/>
  <c r="L7" i="1"/>
  <c r="P7" i="1"/>
  <c r="M5" i="1" l="1"/>
  <c r="M7" i="1"/>
  <c r="M6" i="1"/>
  <c r="O6" i="1"/>
  <c r="P6" i="1"/>
  <c r="N5" i="1"/>
  <c r="Q5" i="1" s="1"/>
  <c r="O5" i="1"/>
  <c r="Q7" i="1"/>
  <c r="O7" i="1"/>
  <c r="Q8" i="1" l="1"/>
  <c r="L9" i="1" l="1"/>
</calcChain>
</file>

<file path=xl/sharedStrings.xml><?xml version="1.0" encoding="utf-8"?>
<sst xmlns="http://schemas.openxmlformats.org/spreadsheetml/2006/main" count="40" uniqueCount="30">
  <si>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</si>
  <si>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</si>
  <si>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</si>
  <si>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</si>
  <si>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</si>
  <si>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</si>
  <si>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</si>
  <si>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</si>
  <si>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</si>
  <si>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</si>
  <si>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</si>
  <si>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</si>
  <si>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</si>
  <si>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</si>
  <si>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</si>
  <si>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</si>
  <si>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</si>
  <si>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 xml:space="preserve"> ОБОСНОВАНИЕ НАЧАЛЬНОЙ (МАКСИМАЛЬНОЙ) ЦЕНЫ ДОГОВОРА </t>
  </si>
  <si>
    <t>Номер источника ценовой информации (ИЦИ №i) и цена единицы товара, работы, услуги, представленная i-тым ИЦИ (Цi), руб.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</si>
  <si>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 и статьей 22 ФЗ № 44.</t>
  </si>
  <si>
    <t>Объем</t>
  </si>
  <si>
    <t>Наименование</t>
  </si>
  <si>
    <t>Ведущий специалист отдела закупок ______________  Е.В.Пузикова</t>
  </si>
  <si>
    <t>Вх. №314 от 26.06.2026</t>
  </si>
  <si>
    <t>Вх. №315 от 26.06.2026</t>
  </si>
  <si>
    <t>Вх. №316 от 26.06.2026</t>
  </si>
  <si>
    <t xml:space="preserve">Изготовление мешков (рюкзаков) для обуви с логотипом СПб ГБУК «Академический театр Комедии им. Н. П. Акимова» </t>
  </si>
  <si>
    <t>Изготовление наборов для раскрашивания с цветными мелками с печатью логотипа СПб ГБУК «Академический театр Комедии им. Н. П. Акимова» в 1 месте</t>
  </si>
  <si>
    <t xml:space="preserve">Изготовление вечных карандашей с печатью логотипа СПб ГБУК «Академический театр Комедии им. Н. П. Акимова» в 1 месте </t>
  </si>
  <si>
    <t>Штука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</si>
</sst>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9" fillId="0" borderId="0" xfId="0" applyNumberFormat="1" applyFont="1" applyBorder="1" applyAlignment="1" applyProtection="1">
      <alignment vertical="center"/>
      <protection locked="0"/>
    </xf>
    <xf numFmtId="4" fontId="9" fillId="0" borderId="3" xfId="0" applyNumberFormat="1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2" fontId="0" fillId="0" borderId="0" xfId="0" applyNumberFormat="1"/>
    <xf numFmtId="1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>
      <alignment horizontal="left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/>
    <xf numFmtId="164" fontId="8" fillId="0" borderId="5" xfId="0" applyNumberFormat="1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3</xdr:row>
      <xdr:rowOff>952500</xdr:rowOff>
    </xdr:from>
    <xdr:to>
      <xdr:col>13</xdr:col>
      <xdr:colOff>0</xdr:colOff>
      <xdr:row>3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3</xdr:row>
      <xdr:rowOff>923925</xdr:rowOff>
    </xdr:from>
    <xdr:to>
      <xdr:col>11</xdr:col>
      <xdr:colOff>1019175</xdr:colOff>
      <xdr:row>3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19050</xdr:colOff>
      <xdr:row>3</xdr:row>
      <xdr:rowOff>1600200</xdr:rowOff>
    </xdr:from>
    <xdr:to>
      <xdr:col>13</xdr:col>
      <xdr:colOff>1447800</xdr:colOff>
      <xdr:row>3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266700</xdr:colOff>
      <xdr:row>3</xdr:row>
      <xdr:rowOff>1400175</xdr:rowOff>
    </xdr:from>
    <xdr:to>
      <xdr:col>13</xdr:col>
      <xdr:colOff>419100</xdr:colOff>
      <xdr:row>3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3"/>
  <sheetViews>
    <sheetView tabSelected="1" zoomScale="115" zoomScaleNormal="115" workbookViewId="0">
      <selection activeCell="H4" sqref="H4"/>
    </sheetView>
  </sheetViews>
  <sheetFormatPr defaultRowHeight="15" x14ac:dyDescent="0.25"/>
  <cols>
    <col min="2" max="2" width="20.28515625" bestFit="1" customWidth="1"/>
    <col min="5" max="8" width="11.42578125" customWidth="1"/>
    <col min="9" max="9" width="10" customWidth="1"/>
    <col min="11" max="11" width="10.7109375" customWidth="1"/>
    <col min="12" max="12" width="17.42578125" customWidth="1"/>
    <col min="13" max="13" width="16.42578125" customWidth="1"/>
    <col min="14" max="14" width="24.28515625" customWidth="1"/>
    <col min="15" max="15" width="10.28515625" customWidth="1"/>
    <col min="16" max="16" width="10.42578125" customWidth="1"/>
    <col min="17" max="17" width="16" customWidth="1"/>
    <col min="18" max="19" width="10.5703125" bestFit="1" customWidth="1"/>
  </cols>
  <sheetData>
    <row r="1" spans="1:20" ht="41.25" customHeight="1" x14ac:dyDescent="0.25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20" ht="41.25" customHeight="1" x14ac:dyDescent="0.25">
      <c r="A2" s="31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20" ht="51" customHeight="1" x14ac:dyDescent="0.25">
      <c r="A3" s="33" t="s">
        <v>0</v>
      </c>
      <c r="B3" s="33" t="s">
        <v>21</v>
      </c>
      <c r="C3" s="33" t="s">
        <v>1</v>
      </c>
      <c r="D3" s="33" t="s">
        <v>20</v>
      </c>
      <c r="E3" s="33" t="s">
        <v>18</v>
      </c>
      <c r="F3" s="33"/>
      <c r="G3" s="33"/>
      <c r="H3" s="33"/>
      <c r="I3" s="33" t="s">
        <v>2</v>
      </c>
      <c r="J3" s="33"/>
      <c r="K3" s="35" t="s">
        <v>3</v>
      </c>
      <c r="L3" s="35"/>
      <c r="M3" s="35"/>
      <c r="N3" s="36" t="s">
        <v>4</v>
      </c>
      <c r="O3" s="36"/>
      <c r="P3" s="36"/>
      <c r="Q3" s="36"/>
    </row>
    <row r="4" spans="1:20" ht="150" customHeight="1" x14ac:dyDescent="0.25">
      <c r="A4" s="33"/>
      <c r="B4" s="34"/>
      <c r="C4" s="33"/>
      <c r="D4" s="33"/>
      <c r="E4" s="29" t="s">
        <v>25</v>
      </c>
      <c r="F4" s="29" t="s">
        <v>23</v>
      </c>
      <c r="G4" s="29" t="s">
        <v>24</v>
      </c>
      <c r="H4" s="29" t="s">
        <v>25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</row>
    <row r="5" spans="1:20" ht="120" x14ac:dyDescent="0.25">
      <c r="A5" s="14">
        <v>1</v>
      </c>
      <c r="B5" s="13" t="s">
        <v>28</v>
      </c>
      <c r="C5" s="15" t="s">
        <v>29</v>
      </c>
      <c r="D5" s="12">
        <v>100</v>
      </c>
      <c r="E5" s="16">
        <v>403</v>
      </c>
      <c r="F5" s="16">
        <v>280</v>
      </c>
      <c r="G5" s="16">
        <v>220</v>
      </c>
      <c r="H5" s="16" t="s">
        <v>14</v>
      </c>
      <c r="I5" s="28" t="s">
        <v>14</v>
      </c>
      <c r="J5" s="28" t="s">
        <v>14</v>
      </c>
      <c r="K5" s="17">
        <f>ROUND(AVERAGE(E5:G5),2)</f>
        <v>301</v>
      </c>
      <c r="L5" s="18">
        <f>SQRT(VAR(E5:H5))</f>
        <v>93.289870832797277</v>
      </c>
      <c r="M5" s="19">
        <f>L5/K5*100</f>
        <v>30.993312569035641</v>
      </c>
      <c r="N5" s="17">
        <f>D5*K5</f>
        <v>30100</v>
      </c>
      <c r="O5" s="17">
        <f>K5</f>
        <v>301</v>
      </c>
      <c r="P5" s="20">
        <f>K5</f>
        <v>301</v>
      </c>
      <c r="Q5" s="21">
        <f>N5</f>
        <v>30100</v>
      </c>
      <c r="R5" s="11"/>
      <c r="S5" s="11"/>
      <c r="T5" s="11"/>
    </row>
    <row r="6" spans="1:20" ht="150" x14ac:dyDescent="0.25">
      <c r="A6" s="14">
        <v>2</v>
      </c>
      <c r="B6" s="13" t="s">
        <v>27</v>
      </c>
      <c r="C6" s="15" t="s">
        <v>29</v>
      </c>
      <c r="D6" s="12">
        <v>100</v>
      </c>
      <c r="E6" s="16">
        <v>259</v>
      </c>
      <c r="F6" s="16">
        <v>298</v>
      </c>
      <c r="G6" s="16">
        <v>225</v>
      </c>
      <c r="H6" s="16" t="s">
        <v>14</v>
      </c>
      <c r="I6" s="28" t="s">
        <v>14</v>
      </c>
      <c r="J6" s="28" t="s">
        <v>14</v>
      </c>
      <c r="K6" s="17">
        <f>ROUND(AVERAGE(E6:G6),2)</f>
        <v>260.67</v>
      </c>
      <c r="L6" s="18">
        <f>SQRT(VAR(E6:H6))</f>
        <v>36.528527664461492</v>
      </c>
      <c r="M6" s="19">
        <f>L6/K6*100</f>
        <v>14.013322463061145</v>
      </c>
      <c r="N6" s="17">
        <f>D6*K6</f>
        <v>26067</v>
      </c>
      <c r="O6" s="17">
        <f>K6</f>
        <v>260.67</v>
      </c>
      <c r="P6" s="20">
        <f>K6</f>
        <v>260.67</v>
      </c>
      <c r="Q6" s="21">
        <f>N6</f>
        <v>26067</v>
      </c>
      <c r="R6" s="11"/>
      <c r="S6" s="11"/>
      <c r="T6" s="11"/>
    </row>
    <row r="7" spans="1:20" ht="120" x14ac:dyDescent="0.25">
      <c r="A7" s="14">
        <v>3</v>
      </c>
      <c r="B7" s="13" t="s">
        <v>26</v>
      </c>
      <c r="C7" s="15" t="s">
        <v>29</v>
      </c>
      <c r="D7" s="12">
        <v>100</v>
      </c>
      <c r="E7" s="16">
        <v>443</v>
      </c>
      <c r="F7" s="16">
        <v>417</v>
      </c>
      <c r="G7" s="16">
        <v>317</v>
      </c>
      <c r="H7" s="16">
        <v>511</v>
      </c>
      <c r="I7" s="28" t="s">
        <v>14</v>
      </c>
      <c r="J7" s="28" t="s">
        <v>14</v>
      </c>
      <c r="K7" s="17">
        <f>ROUND(AVERAGE(E7:H7),2)</f>
        <v>422</v>
      </c>
      <c r="L7" s="18">
        <f>SQRT(VAR(E7:H7))</f>
        <v>80.44045416745648</v>
      </c>
      <c r="M7" s="19">
        <f>L7/K7*100</f>
        <v>19.061718997027601</v>
      </c>
      <c r="N7" s="17">
        <f>D7*K7</f>
        <v>42200</v>
      </c>
      <c r="O7" s="17">
        <f>K7</f>
        <v>422</v>
      </c>
      <c r="P7" s="20">
        <f>K7</f>
        <v>422</v>
      </c>
      <c r="Q7" s="21">
        <f>N7</f>
        <v>42200</v>
      </c>
      <c r="R7" s="11"/>
      <c r="S7" s="11"/>
      <c r="T7" s="11"/>
    </row>
    <row r="8" spans="1:20" x14ac:dyDescent="0.25">
      <c r="A8" s="22"/>
      <c r="B8" s="23"/>
      <c r="C8" s="24"/>
      <c r="D8" s="25"/>
      <c r="E8" s="26"/>
      <c r="F8" s="26"/>
      <c r="G8" s="26"/>
      <c r="H8" s="26"/>
      <c r="I8" s="27"/>
      <c r="J8" s="8"/>
      <c r="K8" s="8"/>
      <c r="L8" s="8"/>
      <c r="M8" s="8"/>
      <c r="N8" s="8"/>
      <c r="O8" s="8"/>
      <c r="P8" s="9"/>
      <c r="Q8" s="7">
        <f>SUM(Q5:Q7)</f>
        <v>98367</v>
      </c>
      <c r="R8" s="11"/>
      <c r="S8" s="11"/>
    </row>
    <row r="9" spans="1:20" ht="15.75" x14ac:dyDescent="0.25">
      <c r="A9" s="2"/>
      <c r="B9" s="30" t="s">
        <v>15</v>
      </c>
      <c r="C9" s="30"/>
      <c r="D9" s="30"/>
      <c r="E9" s="30"/>
      <c r="F9" s="30"/>
      <c r="G9" s="30"/>
      <c r="H9" s="30"/>
      <c r="I9" s="30"/>
      <c r="J9" s="30"/>
      <c r="K9" s="30"/>
      <c r="L9" s="6">
        <f>Q8</f>
        <v>98367</v>
      </c>
      <c r="M9" s="4" t="s">
        <v>16</v>
      </c>
      <c r="N9" s="10"/>
      <c r="O9" s="3"/>
      <c r="P9" s="3"/>
      <c r="Q9" s="3"/>
    </row>
    <row r="10" spans="1:20" ht="15.75" x14ac:dyDescent="0.25">
      <c r="A10" s="5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5"/>
      <c r="M10" s="5"/>
      <c r="N10" s="6"/>
      <c r="O10" s="5"/>
      <c r="P10" s="5"/>
      <c r="Q10" s="5"/>
    </row>
    <row r="11" spans="1:20" ht="15.75" x14ac:dyDescent="0.25">
      <c r="B11" s="30" t="s">
        <v>22</v>
      </c>
      <c r="C11" s="30"/>
      <c r="D11" s="30"/>
      <c r="E11" s="30"/>
      <c r="F11" s="30"/>
      <c r="G11" s="30"/>
      <c r="H11" s="30"/>
      <c r="I11" s="30"/>
      <c r="J11" s="30"/>
      <c r="K11" s="30"/>
      <c r="N11" s="5"/>
    </row>
    <row r="12" spans="1:20" x14ac:dyDescent="0.25">
      <c r="N12" s="5"/>
    </row>
    <row r="13" spans="1:20" x14ac:dyDescent="0.25">
      <c r="N13" s="5"/>
    </row>
  </sheetData>
  <mergeCells count="13">
    <mergeCell ref="B11:K11"/>
    <mergeCell ref="B10:K10"/>
    <mergeCell ref="A2:Q2"/>
    <mergeCell ref="A1:Q1"/>
    <mergeCell ref="B9:K9"/>
    <mergeCell ref="A3:A4"/>
    <mergeCell ref="B3:B4"/>
    <mergeCell ref="C3:C4"/>
    <mergeCell ref="D3:D4"/>
    <mergeCell ref="E3:H3"/>
    <mergeCell ref="I3:J3"/>
    <mergeCell ref="K3:M3"/>
    <mergeCell ref="N3:Q3"/>
  </mergeCells>
  <pageMargins left="0.7" right="0.7" top="0.75" bottom="0.75" header="0.3" footer="0.3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2026-06-29T08:27:04Z</dcterms:modified>
</cp:coreProperties>
</file>