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Закупки\Изолированная\2026 на 2026 Ед поставщик\Поставка Комплектующие для комп\"/>
    </mc:Choice>
  </mc:AlternateContent>
  <bookViews>
    <workbookView xWindow="0" yWindow="0" windowWidth="28800" windowHeight="12330"/>
  </bookViews>
  <sheets>
    <sheet name="НМЦК" sheetId="4" r:id="rId1"/>
  </sheets>
  <calcPr calcId="162913"/>
</workbook>
</file>

<file path=xl/calcChain.xml><?xml version="1.0" encoding="utf-8"?>
<calcChain xmlns="http://schemas.openxmlformats.org/spreadsheetml/2006/main">
  <c r="O15" i="4" l="1"/>
  <c r="O14" i="4"/>
  <c r="O13" i="4"/>
  <c r="P13" i="4" l="1"/>
  <c r="P14" i="4"/>
  <c r="P15" i="4"/>
  <c r="P16" i="4"/>
  <c r="P17" i="4"/>
  <c r="P18" i="4"/>
  <c r="P12" i="4"/>
  <c r="K17" i="4"/>
  <c r="L17" i="4" s="1"/>
  <c r="H17" i="4"/>
  <c r="I17" i="4" s="1"/>
  <c r="J17" i="4" s="1"/>
  <c r="K13" i="4"/>
  <c r="L13" i="4" s="1"/>
  <c r="K14" i="4"/>
  <c r="L14" i="4" s="1"/>
  <c r="K15" i="4"/>
  <c r="L15" i="4" s="1"/>
  <c r="K16" i="4"/>
  <c r="L16" i="4" s="1"/>
  <c r="H13" i="4"/>
  <c r="I13" i="4" s="1"/>
  <c r="J13" i="4" s="1"/>
  <c r="H14" i="4"/>
  <c r="I14" i="4" s="1"/>
  <c r="J14" i="4" s="1"/>
  <c r="H15" i="4"/>
  <c r="I15" i="4" s="1"/>
  <c r="J15" i="4" s="1"/>
  <c r="H16" i="4"/>
  <c r="I16" i="4" s="1"/>
  <c r="J16" i="4" s="1"/>
  <c r="P19" i="4" l="1"/>
  <c r="H18" i="4"/>
  <c r="I18" i="4" s="1"/>
  <c r="J18" i="4" s="1"/>
  <c r="K18" i="4"/>
  <c r="L18" i="4" s="1"/>
  <c r="H12" i="4"/>
  <c r="I12" i="4" s="1"/>
  <c r="J12" i="4" s="1"/>
  <c r="K12" i="4"/>
  <c r="L12" i="4" s="1"/>
</calcChain>
</file>

<file path=xl/sharedStrings.xml><?xml version="1.0" encoding="utf-8"?>
<sst xmlns="http://schemas.openxmlformats.org/spreadsheetml/2006/main" count="49" uniqueCount="43">
  <si>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</si>
  <si>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</si>
  <si>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</si>
  <si>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</si>
  <si>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</si>
  <si>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</si>
  <si>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</si>
  <si>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</si>
  <si>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</si>
  <si>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1</t>
  </si>
  <si>
    <t>2</t>
  </si>
  <si>
    <t>шт.</t>
  </si>
  <si>
    <t>НМЦК, определяемая методом сопоставимых рыночных цен (анализа рынка)</t>
  </si>
  <si>
    <t>Начальная (максимальная) цена контракта составляет</t>
  </si>
  <si>
    <t>НМЦК</t>
  </si>
  <si>
    <t>Наименование оборудования</t>
  </si>
  <si>
    <t>ИЦИ №1, вх. № 110 от 27.05.2026</t>
  </si>
  <si>
    <t>ИЦИ №2, вх.111 от 27.05.2026</t>
  </si>
  <si>
    <t>ИЦИ № 3, вх. №112 от 27.05.2026</t>
  </si>
  <si>
    <t>Наименование закупки: Поставка комплектующих для звукового оборудования и компьютерной техники.</t>
  </si>
  <si>
    <t>Кабель акустический</t>
  </si>
  <si>
    <t>Сетевое хранилище тип 2</t>
  </si>
  <si>
    <t>3</t>
  </si>
  <si>
    <t>Накопитель данных внутренний тип 29</t>
  </si>
  <si>
    <t>Накопитель данных внутренний тип 3</t>
  </si>
  <si>
    <t>4</t>
  </si>
  <si>
    <t>5</t>
  </si>
  <si>
    <t>Источник бесперебойного питания</t>
  </si>
  <si>
    <t>6</t>
  </si>
  <si>
    <t>7</t>
  </si>
  <si>
    <t>Накопитель USB тип 2</t>
  </si>
  <si>
    <t>Накопитель USB тип 3</t>
  </si>
  <si>
    <t>Предельная цена в соответствии с Распоряжением 100-р</t>
  </si>
  <si>
    <t>Минимальная цена</t>
  </si>
  <si>
    <t>1. .В соответствии с  пп. в) п. 7 ПП РФ № 1875 были направлены запросы о предоставлении информации о цене товаров 6 (шести) субъектам деятельности в сфере промышленности, информация о которых включена в государственную информационную систему промышленности и осуществляющих производство включенного в объект закупки товара.Ответы не получены.</t>
  </si>
  <si>
    <t>2. В соответствии с  пп. в) п. 7 ПП РФ № 1875 были направлены запросы о предоставлении информации о цене товаров 4 (четырем) поставщикам, которые осуществляют поставку товаров, идентичных товарам, планируемым к закупке и информация о которых и о поставленных имим товарах содержится на официальном сайте единой информационной системы в реестре контрактов, заключенных заказчиками. Получено 2 ответа</t>
  </si>
  <si>
    <t>3. В соответствии с ч.1 ст.22 Федеральный закон от 05.04.2013 N 44-ФЗ  "О контрактной системе в сфере закупок товаров, работ, услуг для обеспечения государственных и муниципальных нужд" (далее – Закон № 44-ФЗ) и в соответствии с «Методическими рекомендациями по применению методов определения начальной (максимальной цены контракта, цены контракта, заключаемого с единственным поставщиком», утвержденных Приказом Минэкономразвития России от 02.10.2013 г. № 567 (далее – Рекомендации) заказчиком был направлены запросы о предоставлении ценовой информации 1 (одному) поставщику(подрядчикам, исполнителям), обладающему опытом поставок соответствующих товаров, работ, услуг, информация о которых имеется в свободном доступе (в частности, опубликована в печати,размещена на сайтах в сети "ИНТЕРНЕТ",  в том числе размещенная в Электронном магазине Санкт-Петербурга. Получен 1 (один) ответ.</t>
  </si>
  <si>
    <t>4. Для позиций 2-4 имеются цены в Реестре товаров для обеспечения нужд Санкт-Петербурга (на второй квартал 2026 года).</t>
  </si>
  <si>
    <t>6. В целях соблюдения статьи 34 Бюджетного Кодекса, Заказчиком принято  решение при расчете начальной (максимальной) цены контракта использовать  минимальные цены за единицу товара.</t>
  </si>
  <si>
    <t>Обоснование начальной (максимальной) цены контракта иным методом.</t>
  </si>
  <si>
    <t xml:space="preserve">ОКПД2 26.40.51.000, 26.20.21.120, 26.20.21.110, 26.20.22.190, 26.20.40.111   включены в Приложение №2 к постановлению Правительства Российской Федерации от 23 декабря 2024 г. N 1875 «О мерах по предоставлению национального режима при осуществлении закупок товаров, работ, услуг для обеспечения государтвенных и муниципальных нужд, закупок товаров, работ, услуг отдельными видами юридических лиц». </t>
  </si>
  <si>
    <t xml:space="preserve">5. Для позиций 5,6,7 установлены предельные цены Распоряжением Комитета по государственному заказу от 31.05.2018 года №100-р " 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товаров(работ, услуг).
</t>
  </si>
  <si>
    <t>Цена из Реестра товаров(минимальная из ценовых предложений)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</si>
</sst>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00"/>
    <numFmt numFmtId="166" formatCode="0.0000"/>
    <numFmt numFmtId="167" formatCode="0.00000"/>
  </numFmts>
  <fonts count="20" x14ac:knownFonts="1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15" fillId="0" borderId="0" xfId="0" applyFont="1"/>
    <xf numFmtId="0" fontId="15" fillId="0" borderId="0" xfId="0" applyFont="1" applyProtection="1"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Protection="1">
      <protection locked="0"/>
    </xf>
    <xf numFmtId="0" fontId="7" fillId="0" borderId="0" xfId="0" applyFont="1" applyAlignment="1" applyProtection="1">
      <alignment vertical="top" wrapText="1"/>
      <protection locked="0"/>
    </xf>
    <xf numFmtId="3" fontId="0" fillId="0" borderId="0" xfId="0" applyNumberForma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6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4" fontId="19" fillId="2" borderId="4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/>
    <xf numFmtId="4" fontId="3" fillId="0" borderId="1" xfId="0" applyNumberFormat="1" applyFont="1" applyBorder="1"/>
    <xf numFmtId="2" fontId="9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49" fontId="18" fillId="2" borderId="1" xfId="0" applyNumberFormat="1" applyFont="1" applyFill="1" applyBorder="1" applyAlignment="1">
      <alignment horizontal="left" vertical="top" wrapText="1"/>
    </xf>
    <xf numFmtId="49" fontId="18" fillId="2" borderId="2" xfId="0" applyNumberFormat="1" applyFont="1" applyFill="1" applyBorder="1" applyAlignment="1">
      <alignment horizontal="left" vertical="top" wrapText="1"/>
    </xf>
    <xf numFmtId="49" fontId="18" fillId="2" borderId="3" xfId="0" applyNumberFormat="1" applyFont="1" applyFill="1" applyBorder="1" applyAlignment="1">
      <alignment horizontal="left" vertical="top" wrapText="1"/>
    </xf>
    <xf numFmtId="49" fontId="18" fillId="2" borderId="4" xfId="0" applyNumberFormat="1" applyFont="1" applyFill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10</xdr:row>
      <xdr:rowOff>952500</xdr:rowOff>
    </xdr:from>
    <xdr:to>
      <xdr:col>9</xdr:col>
      <xdr:colOff>0</xdr:colOff>
      <xdr:row>10</xdr:row>
      <xdr:rowOff>1304925</xdr:rowOff>
    </xdr:to>
    <xdr:pic>
      <xdr:nvPicPr>
        <xdr:cNvPr id="1252" name="Picture 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3000375"/>
          <a:ext cx="6762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10</xdr:row>
      <xdr:rowOff>1190625</xdr:rowOff>
    </xdr:from>
    <xdr:to>
      <xdr:col>7</xdr:col>
      <xdr:colOff>838200</xdr:colOff>
      <xdr:row>10</xdr:row>
      <xdr:rowOff>1466634</xdr:rowOff>
    </xdr:to>
    <xdr:pic>
      <xdr:nvPicPr>
        <xdr:cNvPr id="1253" name="Picture 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3238500"/>
          <a:ext cx="809625" cy="276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10</xdr:row>
      <xdr:rowOff>1381125</xdr:rowOff>
    </xdr:from>
    <xdr:to>
      <xdr:col>10</xdr:col>
      <xdr:colOff>0</xdr:colOff>
      <xdr:row>10</xdr:row>
      <xdr:rowOff>1733550</xdr:rowOff>
    </xdr:to>
    <xdr:pic>
      <xdr:nvPicPr>
        <xdr:cNvPr id="1254" name="Picture 1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429000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36742</xdr:colOff>
      <xdr:row>10</xdr:row>
      <xdr:rowOff>1733551</xdr:rowOff>
    </xdr:from>
    <xdr:to>
      <xdr:col>10</xdr:col>
      <xdr:colOff>1457325</xdr:colOff>
      <xdr:row>10</xdr:row>
      <xdr:rowOff>2095500</xdr:rowOff>
    </xdr:to>
    <xdr:pic>
      <xdr:nvPicPr>
        <xdr:cNvPr id="1256" name="Picture 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8692" y="3781426"/>
          <a:ext cx="1420583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10</xdr:row>
      <xdr:rowOff>1400175</xdr:rowOff>
    </xdr:from>
    <xdr:to>
      <xdr:col>10</xdr:col>
      <xdr:colOff>419100</xdr:colOff>
      <xdr:row>10</xdr:row>
      <xdr:rowOff>1628775</xdr:rowOff>
    </xdr:to>
    <xdr:pic>
      <xdr:nvPicPr>
        <xdr:cNvPr id="1257" name="Picture 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429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topLeftCell="A7" workbookViewId="0">
      <selection sqref="A1:P19"/>
    </sheetView>
  </sheetViews>
  <sheetFormatPr defaultRowHeight="12.75" x14ac:dyDescent="0.2"/>
  <cols>
    <col min="1" max="1" width="5.7109375" customWidth="1"/>
    <col min="2" max="2" width="26.5703125" customWidth="1"/>
    <col min="3" max="3" width="7.85546875" customWidth="1"/>
    <col min="4" max="4" width="7.5703125" customWidth="1"/>
    <col min="5" max="7" width="12.85546875" customWidth="1"/>
    <col min="8" max="8" width="13" customWidth="1"/>
    <col min="9" max="9" width="10.5703125" customWidth="1"/>
    <col min="11" max="11" width="22.5703125" customWidth="1"/>
    <col min="12" max="13" width="14.85546875" customWidth="1"/>
    <col min="14" max="14" width="14.28515625" customWidth="1"/>
    <col min="15" max="15" width="15" customWidth="1"/>
    <col min="16" max="16" width="18.7109375" customWidth="1"/>
  </cols>
  <sheetData>
    <row r="1" spans="1:16" ht="24.75" customHeight="1" x14ac:dyDescent="0.2">
      <c r="A1" s="54" t="s">
        <v>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27.75" customHeight="1" x14ac:dyDescent="0.2">
      <c r="A2" s="55" t="s">
        <v>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ht="32.25" customHeight="1" x14ac:dyDescent="0.2">
      <c r="A3" s="56" t="s">
        <v>40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36.75" customHeight="1" x14ac:dyDescent="0.2">
      <c r="A4" s="58" t="s">
        <v>34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0"/>
    </row>
    <row r="5" spans="1:16" ht="36.75" customHeight="1" x14ac:dyDescent="0.2">
      <c r="A5" s="58" t="s">
        <v>35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60"/>
    </row>
    <row r="6" spans="1:16" ht="61.5" customHeight="1" x14ac:dyDescent="0.2">
      <c r="A6" s="58" t="s">
        <v>36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60"/>
    </row>
    <row r="7" spans="1:16" ht="23.25" customHeight="1" x14ac:dyDescent="0.2">
      <c r="A7" s="58" t="s">
        <v>37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60"/>
    </row>
    <row r="8" spans="1:16" ht="33.75" customHeight="1" x14ac:dyDescent="0.2">
      <c r="A8" s="58" t="s">
        <v>41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</row>
    <row r="9" spans="1:16" ht="24.75" customHeight="1" x14ac:dyDescent="0.2">
      <c r="A9" s="57" t="s">
        <v>38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</row>
    <row r="10" spans="1:16" ht="42.75" customHeight="1" x14ac:dyDescent="0.2">
      <c r="A10" s="61"/>
      <c r="B10" s="45" t="s">
        <v>15</v>
      </c>
      <c r="C10" s="45" t="s">
        <v>0</v>
      </c>
      <c r="D10" s="45" t="s">
        <v>1</v>
      </c>
      <c r="E10" s="45" t="s">
        <v>2</v>
      </c>
      <c r="F10" s="45"/>
      <c r="G10" s="45"/>
      <c r="H10" s="44" t="s">
        <v>5</v>
      </c>
      <c r="I10" s="44"/>
      <c r="J10" s="44"/>
      <c r="K10" s="48" t="s">
        <v>12</v>
      </c>
      <c r="L10" s="49"/>
      <c r="M10" s="46" t="s">
        <v>42</v>
      </c>
      <c r="N10" s="47" t="s">
        <v>32</v>
      </c>
      <c r="O10" s="50" t="s">
        <v>33</v>
      </c>
      <c r="P10" s="50" t="s">
        <v>14</v>
      </c>
    </row>
    <row r="11" spans="1:16" ht="180.75" customHeight="1" x14ac:dyDescent="0.2">
      <c r="A11" s="62"/>
      <c r="B11" s="46"/>
      <c r="C11" s="46"/>
      <c r="D11" s="46"/>
      <c r="E11" s="26" t="s">
        <v>16</v>
      </c>
      <c r="F11" s="26" t="s">
        <v>17</v>
      </c>
      <c r="G11" s="26" t="s">
        <v>18</v>
      </c>
      <c r="H11" s="4" t="s">
        <v>3</v>
      </c>
      <c r="I11" s="4" t="s">
        <v>4</v>
      </c>
      <c r="J11" s="4" t="s">
        <v>6</v>
      </c>
      <c r="K11" s="25" t="s">
        <v>7</v>
      </c>
      <c r="L11" s="27" t="s">
        <v>8</v>
      </c>
      <c r="M11" s="63"/>
      <c r="N11" s="47"/>
      <c r="O11" s="50"/>
      <c r="P11" s="50"/>
    </row>
    <row r="12" spans="1:16" ht="26.25" customHeight="1" x14ac:dyDescent="0.25">
      <c r="A12" s="28" t="s">
        <v>9</v>
      </c>
      <c r="B12" s="37" t="s">
        <v>20</v>
      </c>
      <c r="C12" s="29" t="s">
        <v>11</v>
      </c>
      <c r="D12" s="38">
        <v>1</v>
      </c>
      <c r="E12" s="35">
        <v>21770</v>
      </c>
      <c r="F12" s="36">
        <v>23000</v>
      </c>
      <c r="G12" s="30">
        <v>23000</v>
      </c>
      <c r="H12" s="31">
        <f>AVERAGE(E12:G12)</f>
        <v>22590</v>
      </c>
      <c r="I12" s="32">
        <f>SQRT(((SUM((POWER(E12-H12,2)),(POWER(F12-H12,2)),(POWER(G12-H12,2)))/(COLUMNS(E12:G12)-1))))</f>
        <v>710.14083110323963</v>
      </c>
      <c r="J12" s="32">
        <f>I12/H12*100</f>
        <v>3.143607043396369</v>
      </c>
      <c r="K12" s="33">
        <f>((D12/3)*(SUM(E12:G12)))</f>
        <v>22590</v>
      </c>
      <c r="L12" s="34">
        <f>K12/D12</f>
        <v>22590</v>
      </c>
      <c r="M12" s="40"/>
      <c r="N12" s="41"/>
      <c r="O12" s="42">
        <v>21770</v>
      </c>
      <c r="P12" s="42">
        <f>O12*D12</f>
        <v>21770</v>
      </c>
    </row>
    <row r="13" spans="1:16" ht="22.5" customHeight="1" x14ac:dyDescent="0.25">
      <c r="A13" s="28" t="s">
        <v>10</v>
      </c>
      <c r="B13" s="37" t="s">
        <v>21</v>
      </c>
      <c r="C13" s="29" t="s">
        <v>11</v>
      </c>
      <c r="D13" s="38">
        <v>2</v>
      </c>
      <c r="E13" s="35">
        <v>98095</v>
      </c>
      <c r="F13" s="36">
        <v>100000</v>
      </c>
      <c r="G13" s="30">
        <v>99000</v>
      </c>
      <c r="H13" s="31">
        <f t="shared" ref="H13:H17" si="0">AVERAGE(E13:G13)</f>
        <v>99031.666666666672</v>
      </c>
      <c r="I13" s="32">
        <f t="shared" ref="I13:I17" si="1">SQRT(((SUM((POWER(E13-H13,2)),(POWER(F13-H13,2)),(POWER(G13-H13,2)))/(COLUMNS(E13:G13)-1))))</f>
        <v>952.89471261694655</v>
      </c>
      <c r="J13" s="32">
        <f t="shared" ref="J13:J17" si="2">I13/H13*100</f>
        <v>0.96221213344244749</v>
      </c>
      <c r="K13" s="33">
        <f t="shared" ref="K13:K17" si="3">((D13/3)*(SUM(E13:G13)))</f>
        <v>198063.33333333331</v>
      </c>
      <c r="L13" s="34">
        <f t="shared" ref="L13:L17" si="4">K13/D13</f>
        <v>99031.666666666657</v>
      </c>
      <c r="M13" s="40">
        <v>36133</v>
      </c>
      <c r="N13" s="41"/>
      <c r="O13" s="42">
        <f>M13</f>
        <v>36133</v>
      </c>
      <c r="P13" s="42">
        <f t="shared" ref="P13:P18" si="5">O13*D13</f>
        <v>72266</v>
      </c>
    </row>
    <row r="14" spans="1:16" ht="30" customHeight="1" x14ac:dyDescent="0.25">
      <c r="A14" s="28" t="s">
        <v>22</v>
      </c>
      <c r="B14" s="37" t="s">
        <v>23</v>
      </c>
      <c r="C14" s="29" t="s">
        <v>11</v>
      </c>
      <c r="D14" s="38">
        <v>2</v>
      </c>
      <c r="E14" s="35">
        <v>34385</v>
      </c>
      <c r="F14" s="36">
        <v>35000</v>
      </c>
      <c r="G14" s="30">
        <v>35000</v>
      </c>
      <c r="H14" s="31">
        <f t="shared" si="0"/>
        <v>34795</v>
      </c>
      <c r="I14" s="32">
        <f t="shared" si="1"/>
        <v>355.07041555161982</v>
      </c>
      <c r="J14" s="32">
        <f t="shared" si="2"/>
        <v>1.0204639044449484</v>
      </c>
      <c r="K14" s="33">
        <f t="shared" si="3"/>
        <v>69590</v>
      </c>
      <c r="L14" s="34">
        <f t="shared" si="4"/>
        <v>34795</v>
      </c>
      <c r="M14" s="40">
        <v>19499</v>
      </c>
      <c r="N14" s="41"/>
      <c r="O14" s="42">
        <f>M14</f>
        <v>19499</v>
      </c>
      <c r="P14" s="42">
        <f t="shared" si="5"/>
        <v>38998</v>
      </c>
    </row>
    <row r="15" spans="1:16" ht="30" customHeight="1" x14ac:dyDescent="0.25">
      <c r="A15" s="28" t="s">
        <v>25</v>
      </c>
      <c r="B15" s="37" t="s">
        <v>24</v>
      </c>
      <c r="C15" s="29" t="s">
        <v>11</v>
      </c>
      <c r="D15" s="38">
        <v>4</v>
      </c>
      <c r="E15" s="35">
        <v>24955</v>
      </c>
      <c r="F15" s="36">
        <v>25000</v>
      </c>
      <c r="G15" s="30">
        <v>25000</v>
      </c>
      <c r="H15" s="31">
        <f t="shared" si="0"/>
        <v>24985</v>
      </c>
      <c r="I15" s="32">
        <f t="shared" si="1"/>
        <v>25.98076211353316</v>
      </c>
      <c r="J15" s="32">
        <f t="shared" si="2"/>
        <v>0.10398543971796342</v>
      </c>
      <c r="K15" s="33">
        <f t="shared" si="3"/>
        <v>99940</v>
      </c>
      <c r="L15" s="34">
        <f t="shared" si="4"/>
        <v>24985</v>
      </c>
      <c r="M15" s="40">
        <v>13199</v>
      </c>
      <c r="N15" s="41"/>
      <c r="O15" s="42">
        <f>M15</f>
        <v>13199</v>
      </c>
      <c r="P15" s="42">
        <f t="shared" si="5"/>
        <v>52796</v>
      </c>
    </row>
    <row r="16" spans="1:16" ht="30.75" customHeight="1" x14ac:dyDescent="0.25">
      <c r="A16" s="28" t="s">
        <v>26</v>
      </c>
      <c r="B16" s="37" t="s">
        <v>27</v>
      </c>
      <c r="C16" s="29" t="s">
        <v>11</v>
      </c>
      <c r="D16" s="39">
        <v>8</v>
      </c>
      <c r="E16" s="35">
        <v>18975</v>
      </c>
      <c r="F16" s="36">
        <v>19500</v>
      </c>
      <c r="G16" s="30">
        <v>20000</v>
      </c>
      <c r="H16" s="31">
        <f t="shared" si="0"/>
        <v>19491.666666666668</v>
      </c>
      <c r="I16" s="32">
        <f t="shared" si="1"/>
        <v>512.55081048939269</v>
      </c>
      <c r="J16" s="32">
        <f t="shared" si="2"/>
        <v>2.629589450993036</v>
      </c>
      <c r="K16" s="33">
        <f t="shared" si="3"/>
        <v>155933.33333333331</v>
      </c>
      <c r="L16" s="34">
        <f t="shared" si="4"/>
        <v>19491.666666666664</v>
      </c>
      <c r="M16" s="40"/>
      <c r="N16" s="41">
        <v>12014.67</v>
      </c>
      <c r="O16" s="42">
        <v>12014.67</v>
      </c>
      <c r="P16" s="42">
        <f t="shared" si="5"/>
        <v>96117.36</v>
      </c>
    </row>
    <row r="17" spans="1:16" ht="24" customHeight="1" x14ac:dyDescent="0.25">
      <c r="A17" s="28" t="s">
        <v>28</v>
      </c>
      <c r="B17" s="37" t="s">
        <v>30</v>
      </c>
      <c r="C17" s="29" t="s">
        <v>11</v>
      </c>
      <c r="D17" s="39">
        <v>20</v>
      </c>
      <c r="E17" s="35">
        <v>470</v>
      </c>
      <c r="F17" s="36">
        <v>550</v>
      </c>
      <c r="G17" s="30">
        <v>500</v>
      </c>
      <c r="H17" s="31">
        <f t="shared" si="0"/>
        <v>506.66666666666669</v>
      </c>
      <c r="I17" s="32">
        <f t="shared" si="1"/>
        <v>40.414518843273804</v>
      </c>
      <c r="J17" s="32">
        <f t="shared" si="2"/>
        <v>7.9765497716987763</v>
      </c>
      <c r="K17" s="33">
        <f t="shared" si="3"/>
        <v>10133.333333333334</v>
      </c>
      <c r="L17" s="34">
        <f t="shared" si="4"/>
        <v>506.66666666666669</v>
      </c>
      <c r="M17" s="40"/>
      <c r="N17" s="41">
        <v>395.77</v>
      </c>
      <c r="O17" s="42">
        <v>395.77</v>
      </c>
      <c r="P17" s="42">
        <f t="shared" si="5"/>
        <v>7915.4</v>
      </c>
    </row>
    <row r="18" spans="1:16" ht="21.75" customHeight="1" x14ac:dyDescent="0.25">
      <c r="A18" s="28" t="s">
        <v>29</v>
      </c>
      <c r="B18" s="37" t="s">
        <v>31</v>
      </c>
      <c r="C18" s="29" t="s">
        <v>11</v>
      </c>
      <c r="D18" s="39">
        <v>20</v>
      </c>
      <c r="E18" s="35">
        <v>490</v>
      </c>
      <c r="F18" s="36">
        <v>600</v>
      </c>
      <c r="G18" s="30">
        <v>600</v>
      </c>
      <c r="H18" s="31">
        <f>AVERAGE(E18:G18)</f>
        <v>563.33333333333337</v>
      </c>
      <c r="I18" s="32">
        <f>SQRT(((SUM((POWER(E18-H18,2)),(POWER(F18-H18,2)),(POWER(G18-H18,2)))/(COLUMNS(E18:G18)-1))))</f>
        <v>63.508529610858837</v>
      </c>
      <c r="J18" s="32">
        <f>I18/H18*100</f>
        <v>11.273703481217543</v>
      </c>
      <c r="K18" s="33">
        <f>((D18/3)*(SUM(E18:G18)))</f>
        <v>11266.666666666668</v>
      </c>
      <c r="L18" s="34">
        <f>K18/D18</f>
        <v>563.33333333333337</v>
      </c>
      <c r="M18" s="40"/>
      <c r="N18" s="41">
        <v>416.33</v>
      </c>
      <c r="O18" s="42">
        <v>416.33</v>
      </c>
      <c r="P18" s="42">
        <f t="shared" si="5"/>
        <v>8326.6</v>
      </c>
    </row>
    <row r="19" spans="1:16" ht="22.5" customHeight="1" x14ac:dyDescent="0.25">
      <c r="A19" s="51" t="s">
        <v>13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  <c r="P19" s="43">
        <f>SUM(P12:P18)</f>
        <v>298189.36</v>
      </c>
    </row>
    <row r="20" spans="1:16" s="1" customFormat="1" ht="14.25" customHeight="1" x14ac:dyDescent="0.2">
      <c r="B20" s="19"/>
      <c r="C20" s="20"/>
      <c r="D20" s="21"/>
      <c r="E20" s="21"/>
      <c r="F20" s="22"/>
      <c r="G20" s="20"/>
      <c r="H20" s="20"/>
      <c r="M20" s="18"/>
      <c r="N20" s="3"/>
      <c r="O20" s="2"/>
    </row>
    <row r="21" spans="1:16" s="1" customFormat="1" x14ac:dyDescent="0.2">
      <c r="C21" s="20"/>
      <c r="D21" s="21"/>
      <c r="E21" s="21"/>
      <c r="F21" s="22"/>
      <c r="G21" s="20"/>
      <c r="H21" s="20"/>
      <c r="M21" s="3"/>
      <c r="N21" s="3"/>
      <c r="O21" s="2"/>
    </row>
    <row r="22" spans="1:16" s="1" customFormat="1" ht="14.25" x14ac:dyDescent="0.2">
      <c r="B22" s="24"/>
      <c r="C22" s="20"/>
      <c r="D22" s="21"/>
      <c r="E22" s="21"/>
      <c r="F22" s="22"/>
      <c r="G22" s="20"/>
      <c r="H22" s="20"/>
      <c r="M22" s="3"/>
      <c r="N22" s="3"/>
      <c r="O22" s="2"/>
    </row>
    <row r="23" spans="1:16" ht="15.75" x14ac:dyDescent="0.2">
      <c r="A23" s="6"/>
      <c r="C23" s="6"/>
      <c r="D23" s="6"/>
      <c r="E23" s="6"/>
      <c r="F23" s="6"/>
      <c r="G23" s="6"/>
      <c r="H23" s="5"/>
      <c r="I23" s="5"/>
    </row>
    <row r="24" spans="1:16" ht="15.75" x14ac:dyDescent="0.25">
      <c r="A24" s="7"/>
      <c r="B24" s="23"/>
      <c r="C24" s="8"/>
      <c r="D24" s="9"/>
      <c r="E24" s="9"/>
      <c r="F24" s="10"/>
      <c r="G24" s="11"/>
      <c r="H24" s="12"/>
      <c r="I24" s="12"/>
    </row>
    <row r="25" spans="1:16" ht="15.75" x14ac:dyDescent="0.25">
      <c r="A25" s="13"/>
      <c r="C25" s="15"/>
      <c r="D25" s="9"/>
      <c r="E25" s="9"/>
      <c r="F25" s="16"/>
      <c r="G25" s="11"/>
      <c r="H25" s="12"/>
      <c r="I25" s="12"/>
    </row>
    <row r="26" spans="1:16" ht="15.75" x14ac:dyDescent="0.2">
      <c r="B26" s="6"/>
    </row>
    <row r="27" spans="1:16" ht="15.75" x14ac:dyDescent="0.2">
      <c r="B27" s="17"/>
    </row>
    <row r="28" spans="1:16" ht="15.75" x14ac:dyDescent="0.2">
      <c r="B28" s="14"/>
    </row>
  </sheetData>
  <mergeCells count="21">
    <mergeCell ref="O10:O11"/>
    <mergeCell ref="P10:P11"/>
    <mergeCell ref="A19:O19"/>
    <mergeCell ref="A1:P1"/>
    <mergeCell ref="A2:P2"/>
    <mergeCell ref="A3:P3"/>
    <mergeCell ref="A9:P9"/>
    <mergeCell ref="A4:P4"/>
    <mergeCell ref="A5:P5"/>
    <mergeCell ref="A6:P6"/>
    <mergeCell ref="A7:P7"/>
    <mergeCell ref="A8:P8"/>
    <mergeCell ref="A10:A11"/>
    <mergeCell ref="M10:M11"/>
    <mergeCell ref="D10:D11"/>
    <mergeCell ref="B10:B11"/>
    <mergeCell ref="H10:J10"/>
    <mergeCell ref="C10:C11"/>
    <mergeCell ref="E10:G10"/>
    <mergeCell ref="N10:N11"/>
    <mergeCell ref="K10:L10"/>
  </mergeCells>
  <phoneticPr fontId="17" type="noConversion"/>
  <pageMargins left="0.70866141732283472" right="0.11811023622047245" top="0.15748031496062992" bottom="0.15748031496062992" header="0.31496062992125984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2026-06-30T08:16:51Z</cp:lastPrinted>
  <dcterms:created xsi:type="dcterms:W3CDTF">1996-10-08T23:32:33Z</dcterms:created>
  <dcterms:modified xsi:type="dcterms:W3CDTF">2026-06-30T08:16:55Z</dcterms:modified>
</cp:coreProperties>
</file>