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Демидов Артём Николаевич\Публичное\п.4, п.5\Бацанов Поляков (Денисов)\2026\Обследование 2\"/>
    </mc:Choice>
  </mc:AlternateContent>
  <xr:revisionPtr revIDLastSave="0" documentId="13_ncr:1_{627AB1DC-D7F9-4A3F-B7DC-4E6D377FC09B}" xr6:coauthVersionLast="47" xr6:coauthVersionMax="47" xr10:uidLastSave="{00000000-0000-0000-0000-000000000000}"/>
  <bookViews>
    <workbookView xWindow="-120" yWindow="-120" windowWidth="29040" windowHeight="15840" xr2:uid="{54956D2E-D08E-4898-A62B-0FB7F306FD7C}"/>
  </bookViews>
  <sheets>
    <sheet name="анализ рынка услуги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8" i="1" l="1"/>
  <c r="W9" i="1" s="1"/>
  <c r="X8" i="1"/>
  <c r="Y8" i="1"/>
  <c r="Y9" i="1" s="1"/>
  <c r="M8" i="1"/>
  <c r="R8" i="1"/>
  <c r="Q8" i="1"/>
  <c r="T8" i="1" s="1"/>
  <c r="U8" i="1" s="1"/>
  <c r="S8" i="1" l="1"/>
  <c r="X9" i="1"/>
  <c r="U10" i="1"/>
  <c r="H8" i="1"/>
  <c r="P8" i="1" l="1"/>
</calcChain>
</file>

<file path=xl/sharedStrings.xml><?xml version="1.0" encoding="utf-8"?>
<sst xmlns="http://schemas.openxmlformats.org/spreadsheetml/2006/main" count="38" uniqueCount="34">
  <si>
    <r>
      <t>КТРУ</t>
    </r>
    <r>
      <rPr>
        <b/>
        <vertAlign val="superscript"/>
        <sz val="11"/>
        <color indexed="8"/>
        <rFont val="Times New Roman"/>
        <family val="1"/>
        <charset val="204"/>
      </rPr>
      <t>1</t>
    </r>
  </si>
  <si>
    <r>
      <t>ККН</t>
    </r>
    <r>
      <rPr>
        <b/>
        <vertAlign val="superscript"/>
        <sz val="11"/>
        <color indexed="8"/>
        <rFont val="Times New Roman"/>
        <family val="1"/>
        <charset val="204"/>
      </rPr>
      <t>2</t>
    </r>
  </si>
  <si>
    <t>ОКПД2</t>
  </si>
  <si>
    <t>Единица измере-ния</t>
  </si>
  <si>
    <t>№ п/п</t>
  </si>
  <si>
    <t>Определение однородности совокупности значений выявленных цен</t>
  </si>
  <si>
    <t xml:space="preserve">                     , руб. </t>
  </si>
  <si>
    <t>код</t>
  </si>
  <si>
    <t>наименование</t>
  </si>
  <si>
    <t>ИЦИ №1</t>
  </si>
  <si>
    <t>ИЦИ №2</t>
  </si>
  <si>
    <t>ИЦИ №3</t>
  </si>
  <si>
    <t>Среднее квадратичное отклонение</t>
  </si>
  <si>
    <r>
      <t xml:space="preserve">    </t>
    </r>
    <r>
      <rPr>
        <vertAlign val="superscript"/>
        <sz val="10"/>
        <color indexed="8"/>
        <rFont val="Times New Roman"/>
        <family val="1"/>
        <charset val="204"/>
      </rPr>
      <t>1</t>
    </r>
    <r>
      <rPr>
        <b/>
        <sz val="10"/>
        <color indexed="8"/>
        <rFont val="Times New Roman"/>
        <family val="1"/>
        <charset val="204"/>
      </rPr>
      <t>КТРУ</t>
    </r>
    <r>
      <rPr>
        <sz val="10"/>
        <color indexed="8"/>
        <rFont val="Times New Roman"/>
        <family val="1"/>
        <charset val="204"/>
      </rPr>
      <t xml:space="preserve"> – каталог товаров, работ, услуг – систематизированный перечень ТРУ, включающий в себя информацию в соответствии с Правилами формирования и ведения в единой информационной системе в сфере закупок КТРУ и Правилами использования КТРУ, утвержденными постановлением Правительства РФ от 08.02.2017 №145</t>
    </r>
    <r>
      <rPr>
        <sz val="10"/>
        <color indexed="8"/>
        <rFont val="Times New Roman"/>
        <family val="1"/>
        <charset val="204"/>
      </rPr>
      <t>.</t>
    </r>
  </si>
  <si>
    <t>Начальная (максимальная) цена контракта (НМЦК)</t>
  </si>
  <si>
    <t>Для определения начальной (максимальной) цены контракта использован метод сопоставимых рыночных цен.
НМЦК методом сопоставимых рыночных цен (анализ рынка) определяется по формуле: 
 где:                          
                      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i - номер источника ценовой информации;
n - количество значений, используемых в расчете;
 i - номер источника ценовой информации;
  -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услуг.</t>
  </si>
  <si>
    <t>6=3+4+5</t>
  </si>
  <si>
    <t>Номер источника ценовой информации (ИЦИ №i) и цена единицы услуги                                             представленная i-тым ИЦИ (Цi), руб.</t>
  </si>
  <si>
    <t>v - кол-во (объем) закупаемых услуг, ед.</t>
  </si>
  <si>
    <t>&lt;ц&gt; - средн. арифм. величина цены единицы услуги, руб.</t>
  </si>
  <si>
    <t>Цена единицы услуги, принятая для расчета НМЦК, руб.</t>
  </si>
  <si>
    <t>9 = кол-во ИЦИ</t>
  </si>
  <si>
    <t>10=            /n</t>
  </si>
  <si>
    <t>Ед. измерения</t>
  </si>
  <si>
    <r>
      <t xml:space="preserve">         При определении НМЦК Заказчик руководствуется принципом эффективности расходования бюджетных средств, предусматривающим необходимость достижения заданных результатов с использованием наименьшего объема средств или достижения наилучшего результата с использованием определенного объема средств.
         Исходя из изложенного, Заказчик в качестве </t>
    </r>
    <r>
      <rPr>
        <b/>
        <sz val="11"/>
        <color theme="1"/>
        <rFont val="Times New Roman"/>
        <family val="1"/>
        <charset val="204"/>
      </rPr>
      <t>цены единицы продукции, принятой для расчета НМЦК, учитывает наименьшую цену ИЦИ.</t>
    </r>
  </si>
  <si>
    <t>14=13*7</t>
  </si>
  <si>
    <t>Наименование работ, товара</t>
  </si>
  <si>
    <r>
      <rPr>
        <b/>
        <sz val="11"/>
        <color indexed="8"/>
        <rFont val="Times New Roman"/>
        <family val="1"/>
        <charset val="204"/>
      </rPr>
      <t>n - кол-во значений, используемых в расчете</t>
    </r>
  </si>
  <si>
    <r>
      <t xml:space="preserve">V - коэф-нт вариации </t>
    </r>
    <r>
      <rPr>
        <i/>
        <sz val="11"/>
        <rFont val="Times New Roman"/>
        <family val="1"/>
        <charset val="204"/>
      </rPr>
      <t>(не должен превышать 33%)</t>
    </r>
  </si>
  <si>
    <t>Обоснование и расчет НМЦК на оказание услуг по проведению технического освидетельствования  водогрейных котлов газовой котельной, по адресу: г. Санкт-Петербург, Каменноостровский проспект, дом 68, литера А, в 2026 году</t>
  </si>
  <si>
    <t>Проведению технического освидетельствования  водогрейных котлов газовой котельной</t>
  </si>
  <si>
    <t>Условная Единица</t>
  </si>
  <si>
    <t xml:space="preserve">         Таким образом НМЦК, определённая методом сопоставимых рыночных цен (анализ рынка) равна 281 200,00 рублей</t>
  </si>
  <si>
    <r>
      <t xml:space="preserve">Основные характеристики поставляемого товара: в соответствии с </t>
    </r>
    <r>
      <rPr>
        <b/>
        <sz val="11"/>
        <color theme="1"/>
        <rFont val="Times New Roman"/>
        <family val="1"/>
        <charset val="204"/>
      </rPr>
      <t xml:space="preserve">Описанием объекта закупки. </t>
    </r>
    <r>
      <rPr>
        <sz val="11"/>
        <color theme="1"/>
        <rFont val="Times New Roman"/>
        <family val="1"/>
        <charset val="204"/>
      </rPr>
      <t xml:space="preserve">
Используемый метод определения НМЦК с обоснованием: </t>
    </r>
    <r>
      <rPr>
        <b/>
        <sz val="11"/>
        <color theme="1"/>
        <rFont val="Times New Roman"/>
        <family val="1"/>
        <charset val="204"/>
      </rPr>
      <t>Метод сопоставимых рыночных цен (анализа рынка).</t>
    </r>
    <r>
      <rPr>
        <sz val="11"/>
        <color theme="1"/>
        <rFont val="Times New Roman"/>
        <family val="1"/>
        <charset val="204"/>
      </rPr>
      <t xml:space="preserve">
Данный метод был выбран в связи с тем, что он является приоритетным для определения и обоснования НМЦК.
Начальная (максимальная) цена контракта рассчитана согласно «Методическим рекомендациям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исполнителем)», утвержденным Приказом Министерства экономического развития Российской Федерации от 02 октября 2013 г. № 567.
В результате направления 10 (десяти) запросов исполнителям, обладающим опытом оказания данного вида услуг, было получено 4 (четыре) ценовых предложений. Для обоснования и расчета НМЦК используются 3 (три) минимальных ценовых предложений:
Предложение №1 – Вх. № 380-7/26 от 29.06.2026 г., цена предложения составляет: 281 200 руб. 00 коп;
Предложение №2 – Вх. № 263-1/26 от 06.05.2026 г., цена предложения составляет: 293 000 руб. 00 коп;
Предложение №3 – Вх. № 263-2/26 от 06.05.2026 г., цена предложения составляет: 298 000 руб. 00 коп.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</si>
</sst>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rgb="FFC00000"/>
      <name val="Times New Roman"/>
      <family val="1"/>
      <charset val="204"/>
    </font>
    <font>
      <sz val="11"/>
      <color rgb="FFC00000"/>
      <name val="Times New Roman"/>
      <family val="1"/>
      <charset val="204"/>
    </font>
    <font>
      <vertAlign val="superscript"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11"/>
      <color rgb="FFC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vertical="top"/>
    </xf>
    <xf numFmtId="10" fontId="0" fillId="0" borderId="0" xfId="0" applyNumberFormat="1" applyAlignment="1">
      <alignment vertical="top"/>
    </xf>
    <xf numFmtId="10" fontId="4" fillId="0" borderId="0" xfId="0" applyNumberFormat="1" applyFon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4" fillId="0" borderId="0" xfId="0" applyNumberFormat="1" applyFont="1" applyAlignment="1">
      <alignment vertical="center"/>
    </xf>
    <xf numFmtId="10" fontId="0" fillId="0" borderId="0" xfId="0" applyNumberFormat="1" applyAlignment="1">
      <alignment vertical="center"/>
    </xf>
    <xf numFmtId="4" fontId="5" fillId="2" borderId="5" xfId="0" applyNumberFormat="1" applyFont="1" applyFill="1" applyBorder="1" applyAlignment="1">
      <alignment horizontal="left" vertical="top" wrapText="1"/>
    </xf>
    <xf numFmtId="4" fontId="4" fillId="2" borderId="5" xfId="0" applyNumberFormat="1" applyFont="1" applyFill="1" applyBorder="1" applyAlignment="1">
      <alignment horizontal="left" vertical="top" wrapText="1"/>
    </xf>
    <xf numFmtId="4" fontId="4" fillId="0" borderId="5" xfId="0" applyNumberFormat="1" applyFont="1" applyBorder="1" applyAlignment="1">
      <alignment horizontal="center" vertical="center" wrapText="1"/>
    </xf>
    <xf numFmtId="4" fontId="4" fillId="2" borderId="5" xfId="0" applyNumberFormat="1" applyFont="1" applyFill="1" applyBorder="1" applyAlignment="1">
      <alignment horizontal="center" vertical="center" wrapText="1"/>
    </xf>
    <xf numFmtId="3" fontId="4" fillId="0" borderId="5" xfId="0" applyNumberFormat="1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10" fontId="4" fillId="0" borderId="0" xfId="0" applyNumberFormat="1" applyFont="1" applyAlignment="1">
      <alignment vertical="top"/>
    </xf>
    <xf numFmtId="1" fontId="7" fillId="3" borderId="5" xfId="0" applyNumberFormat="1" applyFont="1" applyFill="1" applyBorder="1" applyAlignment="1">
      <alignment horizontal="center" vertical="top" wrapText="1"/>
    </xf>
    <xf numFmtId="4" fontId="8" fillId="3" borderId="5" xfId="0" applyNumberFormat="1" applyFont="1" applyFill="1" applyBorder="1" applyAlignment="1">
      <alignment horizontal="center" vertical="top" wrapText="1"/>
    </xf>
    <xf numFmtId="10" fontId="0" fillId="3" borderId="0" xfId="0" applyNumberFormat="1" applyFill="1" applyAlignment="1">
      <alignment vertical="top"/>
    </xf>
    <xf numFmtId="1" fontId="0" fillId="0" borderId="0" xfId="0" applyNumberFormat="1" applyAlignment="1">
      <alignment vertical="top"/>
    </xf>
    <xf numFmtId="4" fontId="1" fillId="0" borderId="5" xfId="0" applyNumberFormat="1" applyFont="1" applyBorder="1" applyAlignment="1">
      <alignment horizontal="center" vertical="center" wrapText="1"/>
    </xf>
    <xf numFmtId="0" fontId="11" fillId="2" borderId="10" xfId="0" applyFont="1" applyFill="1" applyBorder="1" applyAlignment="1">
      <alignment vertical="center" wrapText="1"/>
    </xf>
    <xf numFmtId="4" fontId="0" fillId="0" borderId="0" xfId="0" applyNumberFormat="1" applyAlignment="1">
      <alignment vertical="top"/>
    </xf>
    <xf numFmtId="4" fontId="0" fillId="3" borderId="0" xfId="0" applyNumberFormat="1" applyFill="1" applyAlignment="1">
      <alignment vertical="top"/>
    </xf>
    <xf numFmtId="0" fontId="1" fillId="2" borderId="5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top" wrapText="1"/>
    </xf>
    <xf numFmtId="164" fontId="14" fillId="0" borderId="5" xfId="0" applyNumberFormat="1" applyFont="1" applyBorder="1" applyAlignment="1">
      <alignment horizontal="center" vertical="top" wrapText="1"/>
    </xf>
    <xf numFmtId="1" fontId="16" fillId="2" borderId="5" xfId="0" applyNumberFormat="1" applyFont="1" applyFill="1" applyBorder="1" applyAlignment="1">
      <alignment horizontal="center" vertical="center" wrapText="1"/>
    </xf>
    <xf numFmtId="1" fontId="16" fillId="2" borderId="3" xfId="0" applyNumberFormat="1" applyFont="1" applyFill="1" applyBorder="1" applyAlignment="1">
      <alignment horizontal="center" vertical="center" wrapText="1"/>
    </xf>
    <xf numFmtId="1" fontId="16" fillId="0" borderId="5" xfId="0" applyNumberFormat="1" applyFont="1" applyBorder="1" applyAlignment="1">
      <alignment horizontal="center" vertical="center" wrapText="1"/>
    </xf>
    <xf numFmtId="1" fontId="17" fillId="4" borderId="1" xfId="0" applyNumberFormat="1" applyFont="1" applyFill="1" applyBorder="1" applyAlignment="1">
      <alignment horizontal="center" vertical="center" wrapText="1"/>
    </xf>
    <xf numFmtId="1" fontId="18" fillId="3" borderId="5" xfId="0" applyNumberFormat="1" applyFont="1" applyFill="1" applyBorder="1" applyAlignment="1">
      <alignment horizontal="center" vertical="top" wrapText="1"/>
    </xf>
    <xf numFmtId="4" fontId="18" fillId="3" borderId="5" xfId="0" applyNumberFormat="1" applyFont="1" applyFill="1" applyBorder="1" applyAlignment="1">
      <alignment horizontal="center" vertical="top" wrapText="1"/>
    </xf>
    <xf numFmtId="4" fontId="18" fillId="3" borderId="7" xfId="0" applyNumberFormat="1" applyFont="1" applyFill="1" applyBorder="1" applyAlignment="1">
      <alignment horizontal="center" vertical="top" wrapText="1"/>
    </xf>
    <xf numFmtId="164" fontId="8" fillId="3" borderId="5" xfId="0" applyNumberFormat="1" applyFont="1" applyFill="1" applyBorder="1" applyAlignment="1">
      <alignment horizontal="center" vertical="top" wrapText="1"/>
    </xf>
    <xf numFmtId="4" fontId="1" fillId="2" borderId="5" xfId="0" applyNumberFormat="1" applyFont="1" applyFill="1" applyBorder="1" applyAlignment="1">
      <alignment horizontal="center" vertical="center" wrapText="1"/>
    </xf>
    <xf numFmtId="1" fontId="4" fillId="0" borderId="0" xfId="0" applyNumberFormat="1" applyFont="1" applyAlignment="1">
      <alignment horizontal="left" vertical="top" wrapText="1"/>
    </xf>
    <xf numFmtId="0" fontId="4" fillId="0" borderId="0" xfId="0" applyFont="1" applyAlignment="1">
      <alignment horizontal="left" vertical="top"/>
    </xf>
    <xf numFmtId="1" fontId="4" fillId="0" borderId="0" xfId="0" applyNumberFormat="1" applyFont="1" applyAlignment="1">
      <alignment horizontal="left" vertical="top"/>
    </xf>
    <xf numFmtId="0" fontId="6" fillId="0" borderId="9" xfId="0" applyFont="1" applyBorder="1" applyAlignment="1">
      <alignment horizontal="justify" wrapText="1"/>
    </xf>
    <xf numFmtId="4" fontId="1" fillId="0" borderId="1" xfId="0" applyNumberFormat="1" applyFont="1" applyBorder="1" applyAlignment="1">
      <alignment horizontal="right" vertical="center" wrapText="1"/>
    </xf>
    <xf numFmtId="4" fontId="1" fillId="0" borderId="4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1" fontId="12" fillId="0" borderId="3" xfId="0" applyNumberFormat="1" applyFont="1" applyBorder="1" applyAlignment="1">
      <alignment horizontal="center" vertical="center" wrapText="1"/>
    </xf>
    <xf numFmtId="1" fontId="12" fillId="0" borderId="7" xfId="0" applyNumberFormat="1" applyFont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4" fontId="1" fillId="2" borderId="3" xfId="0" applyNumberFormat="1" applyFont="1" applyFill="1" applyBorder="1" applyAlignment="1">
      <alignment horizontal="center" vertical="center" wrapText="1"/>
    </xf>
    <xf numFmtId="4" fontId="1" fillId="2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</cellXfs>
  <cellStyles count="1">
    <cellStyle name="Обычный" xfId="0" builtinId="0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219075</xdr:colOff>
      <xdr:row>0</xdr:row>
      <xdr:rowOff>0</xdr:rowOff>
    </xdr:from>
    <xdr:to>
      <xdr:col>18</xdr:col>
      <xdr:colOff>485775</xdr:colOff>
      <xdr:row>0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C934639F-7A8B-434D-B67D-21478B5DC6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69632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114300</xdr:colOff>
      <xdr:row>5</xdr:row>
      <xdr:rowOff>295275</xdr:rowOff>
    </xdr:from>
    <xdr:to>
      <xdr:col>12</xdr:col>
      <xdr:colOff>561975</xdr:colOff>
      <xdr:row>5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1CF45727-BC44-460A-9663-B862EA6B30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981575" y="141922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28575</xdr:colOff>
      <xdr:row>5</xdr:row>
      <xdr:rowOff>419100</xdr:rowOff>
    </xdr:from>
    <xdr:to>
      <xdr:col>17</xdr:col>
      <xdr:colOff>590550</xdr:colOff>
      <xdr:row>5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77753DB7-ACAF-4941-827C-B13F4000D3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62850" y="154305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66675</xdr:colOff>
      <xdr:row>5</xdr:row>
      <xdr:rowOff>638175</xdr:rowOff>
    </xdr:from>
    <xdr:to>
      <xdr:col>18</xdr:col>
      <xdr:colOff>704850</xdr:colOff>
      <xdr:row>5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66B52445-4B2E-4B8C-AA0A-35DA7BE7E5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3925" y="176212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219075</xdr:colOff>
      <xdr:row>6</xdr:row>
      <xdr:rowOff>228600</xdr:rowOff>
    </xdr:from>
    <xdr:to>
      <xdr:col>16</xdr:col>
      <xdr:colOff>485775</xdr:colOff>
      <xdr:row>6</xdr:row>
      <xdr:rowOff>228600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367AFB88-71D1-4D6A-8204-7AD1181223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981825" y="253365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219075</xdr:colOff>
      <xdr:row>6</xdr:row>
      <xdr:rowOff>228600</xdr:rowOff>
    </xdr:from>
    <xdr:to>
      <xdr:col>16</xdr:col>
      <xdr:colOff>485775</xdr:colOff>
      <xdr:row>6</xdr:row>
      <xdr:rowOff>228600</xdr:rowOff>
    </xdr:to>
    <xdr:pic>
      <xdr:nvPicPr>
        <xdr:cNvPr id="7" name="Рисунок 1" descr="C:\Temp\KClipboardExport\l41eo45a.gif">
          <a:extLst>
            <a:ext uri="{FF2B5EF4-FFF2-40B4-BE49-F238E27FC236}">
              <a16:creationId xmlns:a16="http://schemas.microsoft.com/office/drawing/2014/main" id="{41F956DD-1B23-4B8D-AF1C-77DBD364E5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981825" y="253365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47625</xdr:colOff>
      <xdr:row>5</xdr:row>
      <xdr:rowOff>295275</xdr:rowOff>
    </xdr:from>
    <xdr:to>
      <xdr:col>12</xdr:col>
      <xdr:colOff>571500</xdr:colOff>
      <xdr:row>5</xdr:row>
      <xdr:rowOff>609600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id="{84F24A65-B8EF-44FD-8A27-A838EF9992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162425" y="5362575"/>
          <a:ext cx="5238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38100</xdr:colOff>
      <xdr:row>5</xdr:row>
      <xdr:rowOff>638175</xdr:rowOff>
    </xdr:from>
    <xdr:to>
      <xdr:col>17</xdr:col>
      <xdr:colOff>876300</xdr:colOff>
      <xdr:row>5</xdr:row>
      <xdr:rowOff>1000125</xdr:rowOff>
    </xdr:to>
    <xdr:pic>
      <xdr:nvPicPr>
        <xdr:cNvPr id="9" name="Picture 21" descr="C:\Temp\KClipboardExport\sssqsznq.gif">
          <a:extLst>
            <a:ext uri="{FF2B5EF4-FFF2-40B4-BE49-F238E27FC236}">
              <a16:creationId xmlns:a16="http://schemas.microsoft.com/office/drawing/2014/main" id="{B21FE568-1BC6-4076-B544-11D98DA31E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1762125"/>
          <a:ext cx="838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5</xdr:row>
      <xdr:rowOff>876300</xdr:rowOff>
    </xdr:from>
    <xdr:to>
      <xdr:col>18</xdr:col>
      <xdr:colOff>676275</xdr:colOff>
      <xdr:row>5</xdr:row>
      <xdr:rowOff>1138767</xdr:rowOff>
    </xdr:to>
    <xdr:pic>
      <xdr:nvPicPr>
        <xdr:cNvPr id="10" name="Picture 19" descr="C:\Temp\KClipboardExport\8c4wnzhy.gif">
          <a:extLst>
            <a:ext uri="{FF2B5EF4-FFF2-40B4-BE49-F238E27FC236}">
              <a16:creationId xmlns:a16="http://schemas.microsoft.com/office/drawing/2014/main" id="{35F8081F-2258-42BC-8657-96E2691F83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15350" y="2000250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314325</xdr:colOff>
      <xdr:row>6</xdr:row>
      <xdr:rowOff>47625</xdr:rowOff>
    </xdr:from>
    <xdr:to>
      <xdr:col>16</xdr:col>
      <xdr:colOff>581025</xdr:colOff>
      <xdr:row>6</xdr:row>
      <xdr:rowOff>247650</xdr:rowOff>
    </xdr:to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id="{496B17DF-5B20-4178-BE5D-C0291659F9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077075" y="2352675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4</xdr:row>
      <xdr:rowOff>28575</xdr:rowOff>
    </xdr:from>
    <xdr:to>
      <xdr:col>12</xdr:col>
      <xdr:colOff>9525</xdr:colOff>
      <xdr:row>4</xdr:row>
      <xdr:rowOff>190500</xdr:rowOff>
    </xdr:to>
    <xdr:pic>
      <xdr:nvPicPr>
        <xdr:cNvPr id="12" name="Рисунок 5">
          <a:extLst>
            <a:ext uri="{FF2B5EF4-FFF2-40B4-BE49-F238E27FC236}">
              <a16:creationId xmlns:a16="http://schemas.microsoft.com/office/drawing/2014/main" id="{10CBC9A7-AC25-478A-A9D1-155878D64C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67275" y="657225"/>
          <a:ext cx="95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22225</xdr:colOff>
      <xdr:row>5</xdr:row>
      <xdr:rowOff>1</xdr:rowOff>
    </xdr:from>
    <xdr:to>
      <xdr:col>20</xdr:col>
      <xdr:colOff>593725</xdr:colOff>
      <xdr:row>5</xdr:row>
      <xdr:rowOff>342901</xdr:rowOff>
    </xdr:to>
    <xdr:pic>
      <xdr:nvPicPr>
        <xdr:cNvPr id="13" name="Рисунок 12" descr="C:\Temp\KClipboardExport\7d4qbwfz.gif">
          <a:extLst>
            <a:ext uri="{FF2B5EF4-FFF2-40B4-BE49-F238E27FC236}">
              <a16:creationId xmlns:a16="http://schemas.microsoft.com/office/drawing/2014/main" id="{57943CF9-1F91-4456-ABDD-7B56573C004D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1060642" y="4836584"/>
          <a:ext cx="571500" cy="3429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38100</xdr:colOff>
      <xdr:row>2</xdr:row>
      <xdr:rowOff>539750</xdr:rowOff>
    </xdr:from>
    <xdr:to>
      <xdr:col>8</xdr:col>
      <xdr:colOff>474133</xdr:colOff>
      <xdr:row>2</xdr:row>
      <xdr:rowOff>751417</xdr:rowOff>
    </xdr:to>
    <xdr:pic>
      <xdr:nvPicPr>
        <xdr:cNvPr id="14" name="Рисунок 13">
          <a:extLst>
            <a:ext uri="{FF2B5EF4-FFF2-40B4-BE49-F238E27FC236}">
              <a16:creationId xmlns:a16="http://schemas.microsoft.com/office/drawing/2014/main" id="{A2D1593C-AA39-417C-AB9A-C13FD7D065DD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783417"/>
          <a:ext cx="679450" cy="21166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12</xdr:col>
      <xdr:colOff>57150</xdr:colOff>
      <xdr:row>2</xdr:row>
      <xdr:rowOff>1040342</xdr:rowOff>
    </xdr:from>
    <xdr:to>
      <xdr:col>15</xdr:col>
      <xdr:colOff>193674</xdr:colOff>
      <xdr:row>2</xdr:row>
      <xdr:rowOff>1549343</xdr:rowOff>
    </xdr:to>
    <xdr:pic>
      <xdr:nvPicPr>
        <xdr:cNvPr id="15" name="Рисунок 14">
          <a:extLst>
            <a:ext uri="{FF2B5EF4-FFF2-40B4-BE49-F238E27FC236}">
              <a16:creationId xmlns:a16="http://schemas.microsoft.com/office/drawing/2014/main" id="{23846FE7-9590-4F77-92B7-193E87ABB3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317067" y="3389842"/>
          <a:ext cx="2105024" cy="5090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4E528-46EE-4E3D-A8D6-826BAB447B99}">
  <sheetPr>
    <tabColor rgb="FFFFFF00"/>
    <pageSetUpPr fitToPage="1"/>
  </sheetPr>
  <dimension ref="A1:Y12"/>
  <sheetViews>
    <sheetView tabSelected="1" topLeftCell="H1" zoomScale="90" zoomScaleNormal="90" workbookViewId="0">
      <selection activeCell="J6" sqref="J6"/>
    </sheetView>
  </sheetViews>
  <sheetFormatPr defaultColWidth="9.140625" defaultRowHeight="15" x14ac:dyDescent="0.25"/>
  <cols>
    <col min="1" max="1" width="10" style="1" hidden="1" customWidth="1"/>
    <col min="2" max="2" width="13.140625" style="1" hidden="1" customWidth="1"/>
    <col min="3" max="3" width="0" style="1" hidden="1" customWidth="1"/>
    <col min="4" max="4" width="11.85546875" style="1" hidden="1" customWidth="1"/>
    <col min="5" max="5" width="0" style="1" hidden="1" customWidth="1"/>
    <col min="6" max="6" width="12.5703125" style="1" hidden="1" customWidth="1"/>
    <col min="7" max="7" width="9.7109375" style="1" hidden="1" customWidth="1"/>
    <col min="8" max="8" width="3.5703125" style="17" customWidth="1"/>
    <col min="9" max="9" width="44.28515625" style="1" customWidth="1"/>
    <col min="10" max="10" width="10.5703125" style="1" customWidth="1"/>
    <col min="11" max="11" width="10.28515625" style="1" customWidth="1"/>
    <col min="12" max="12" width="10" style="1" customWidth="1"/>
    <col min="13" max="13" width="10.85546875" style="1" customWidth="1"/>
    <col min="14" max="15" width="9.28515625" style="1" customWidth="1"/>
    <col min="16" max="16" width="9.85546875" style="1" customWidth="1"/>
    <col min="17" max="17" width="11.5703125" style="1" customWidth="1"/>
    <col min="18" max="18" width="14.140625" style="1" customWidth="1"/>
    <col min="19" max="20" width="10.85546875" style="1" customWidth="1"/>
    <col min="21" max="21" width="14.7109375" style="1" customWidth="1"/>
    <col min="22" max="22" width="1.42578125" style="2" customWidth="1"/>
    <col min="23" max="23" width="12" style="1" hidden="1" customWidth="1"/>
    <col min="24" max="24" width="14.42578125" style="1" hidden="1" customWidth="1"/>
    <col min="25" max="25" width="14.140625" style="1" hidden="1" customWidth="1"/>
    <col min="26" max="16384" width="9.140625" style="1"/>
  </cols>
  <sheetData>
    <row r="1" spans="1:25" ht="30.75" customHeight="1" x14ac:dyDescent="0.25">
      <c r="H1" s="50" t="s">
        <v>29</v>
      </c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</row>
    <row r="2" spans="1:25" ht="154.5" customHeight="1" x14ac:dyDescent="0.25">
      <c r="H2" s="59" t="s">
        <v>33</v>
      </c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</row>
    <row r="3" spans="1:25" ht="161.25" customHeight="1" x14ac:dyDescent="0.25">
      <c r="H3" s="59" t="s">
        <v>15</v>
      </c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</row>
    <row r="4" spans="1:25" ht="4.5" customHeight="1" x14ac:dyDescent="0.25">
      <c r="H4" s="59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</row>
    <row r="5" spans="1:25" s="4" customFormat="1" ht="38.25" customHeight="1" x14ac:dyDescent="0.25">
      <c r="A5" s="51" t="s">
        <v>0</v>
      </c>
      <c r="B5" s="52"/>
      <c r="C5" s="51" t="s">
        <v>1</v>
      </c>
      <c r="D5" s="52"/>
      <c r="E5" s="51" t="s">
        <v>2</v>
      </c>
      <c r="F5" s="52"/>
      <c r="G5" s="41" t="s">
        <v>3</v>
      </c>
      <c r="H5" s="54" t="s">
        <v>4</v>
      </c>
      <c r="I5" s="41" t="s">
        <v>26</v>
      </c>
      <c r="J5" s="51" t="s">
        <v>17</v>
      </c>
      <c r="K5" s="57"/>
      <c r="L5" s="57"/>
      <c r="M5" s="58"/>
      <c r="N5" s="41" t="s">
        <v>18</v>
      </c>
      <c r="O5" s="41" t="s">
        <v>23</v>
      </c>
      <c r="P5" s="41" t="s">
        <v>27</v>
      </c>
      <c r="Q5" s="43" t="s">
        <v>5</v>
      </c>
      <c r="R5" s="44"/>
      <c r="S5" s="45"/>
      <c r="T5" s="46" t="s">
        <v>20</v>
      </c>
      <c r="U5" s="61" t="s">
        <v>6</v>
      </c>
      <c r="V5" s="3"/>
    </row>
    <row r="6" spans="1:25" s="4" customFormat="1" ht="93" customHeight="1" x14ac:dyDescent="0.25">
      <c r="A6" s="48" t="s">
        <v>7</v>
      </c>
      <c r="B6" s="49" t="s">
        <v>8</v>
      </c>
      <c r="C6" s="48" t="s">
        <v>7</v>
      </c>
      <c r="D6" s="49" t="s">
        <v>8</v>
      </c>
      <c r="E6" s="48" t="s">
        <v>7</v>
      </c>
      <c r="F6" s="49" t="s">
        <v>8</v>
      </c>
      <c r="G6" s="53"/>
      <c r="H6" s="55"/>
      <c r="I6" s="56"/>
      <c r="J6" s="22" t="s">
        <v>9</v>
      </c>
      <c r="K6" s="22" t="s">
        <v>10</v>
      </c>
      <c r="L6" s="22" t="s">
        <v>11</v>
      </c>
      <c r="M6" s="58"/>
      <c r="N6" s="42"/>
      <c r="O6" s="63"/>
      <c r="P6" s="42"/>
      <c r="Q6" s="18" t="s">
        <v>19</v>
      </c>
      <c r="R6" s="23" t="s">
        <v>12</v>
      </c>
      <c r="S6" s="24" t="s">
        <v>28</v>
      </c>
      <c r="T6" s="47"/>
      <c r="U6" s="62"/>
      <c r="V6" s="3"/>
    </row>
    <row r="7" spans="1:25" s="6" customFormat="1" ht="30" x14ac:dyDescent="0.25">
      <c r="A7" s="48"/>
      <c r="B7" s="49"/>
      <c r="C7" s="48"/>
      <c r="D7" s="49"/>
      <c r="E7" s="48"/>
      <c r="F7" s="49"/>
      <c r="G7" s="42"/>
      <c r="H7" s="25">
        <v>1</v>
      </c>
      <c r="I7" s="26">
        <v>2</v>
      </c>
      <c r="J7" s="26">
        <v>3</v>
      </c>
      <c r="K7" s="26">
        <v>4</v>
      </c>
      <c r="L7" s="26">
        <v>5</v>
      </c>
      <c r="M7" s="25" t="s">
        <v>16</v>
      </c>
      <c r="N7" s="27">
        <v>7</v>
      </c>
      <c r="O7" s="27">
        <v>8</v>
      </c>
      <c r="P7" s="27" t="s">
        <v>21</v>
      </c>
      <c r="Q7" s="27" t="s">
        <v>22</v>
      </c>
      <c r="R7" s="27">
        <v>11</v>
      </c>
      <c r="S7" s="27">
        <v>12</v>
      </c>
      <c r="T7" s="27">
        <v>13</v>
      </c>
      <c r="U7" s="25" t="s">
        <v>25</v>
      </c>
      <c r="V7" s="5"/>
    </row>
    <row r="8" spans="1:25" s="2" customFormat="1" ht="35.25" customHeight="1" x14ac:dyDescent="0.25">
      <c r="A8" s="7"/>
      <c r="B8" s="7"/>
      <c r="C8" s="7"/>
      <c r="D8" s="7"/>
      <c r="E8" s="7"/>
      <c r="F8" s="7"/>
      <c r="G8" s="8"/>
      <c r="H8" s="28">
        <f xml:space="preserve"> (ROW(8:8))-7</f>
        <v>1</v>
      </c>
      <c r="I8" s="19" t="s">
        <v>30</v>
      </c>
      <c r="J8" s="9">
        <v>281200</v>
      </c>
      <c r="K8" s="9">
        <v>293000</v>
      </c>
      <c r="L8" s="9">
        <v>298000</v>
      </c>
      <c r="M8" s="9">
        <f>J8+K8+L8</f>
        <v>872200</v>
      </c>
      <c r="N8" s="18">
        <v>1</v>
      </c>
      <c r="O8" s="9" t="s">
        <v>31</v>
      </c>
      <c r="P8" s="11">
        <f>COUNT(J8:L8)</f>
        <v>3</v>
      </c>
      <c r="Q8" s="9">
        <f>IF(ISERR(AVERAGE(J8:L8)),"",AVERAGE(J8:L8))</f>
        <v>290733.33333333331</v>
      </c>
      <c r="R8" s="9">
        <f>IF(ISERR(STDEV(J8:L8)),"",STDEV(J8:L8))</f>
        <v>8626.3163246737786</v>
      </c>
      <c r="S8" s="12">
        <f>IF(ISERR(R8/Q8),"",R8/Q8)</f>
        <v>2.9670888527885048E-2</v>
      </c>
      <c r="T8" s="9">
        <f>ROUND(Q8,2)</f>
        <v>290733.33</v>
      </c>
      <c r="U8" s="10">
        <f>ROUND(T8*N8,2)</f>
        <v>290733.33</v>
      </c>
      <c r="V8" s="13"/>
      <c r="W8" s="20">
        <f>ROUND(J8*N8,2)</f>
        <v>281200</v>
      </c>
      <c r="X8" s="20">
        <f>K8*N8</f>
        <v>293000</v>
      </c>
      <c r="Y8" s="20">
        <f t="shared" ref="Y8" si="0">ROUND(L8*N8,2)</f>
        <v>298000</v>
      </c>
    </row>
    <row r="9" spans="1:25" s="16" customFormat="1" ht="13.9" customHeight="1" x14ac:dyDescent="0.25">
      <c r="A9" s="14"/>
      <c r="B9" s="14"/>
      <c r="C9" s="14"/>
      <c r="D9" s="14"/>
      <c r="E9" s="14"/>
      <c r="F9" s="14"/>
      <c r="G9" s="14"/>
      <c r="H9" s="29"/>
      <c r="I9" s="30"/>
      <c r="J9" s="31"/>
      <c r="K9" s="31"/>
      <c r="L9" s="31"/>
      <c r="M9" s="15"/>
      <c r="N9" s="30"/>
      <c r="O9" s="30"/>
      <c r="P9" s="30"/>
      <c r="Q9" s="15"/>
      <c r="R9" s="15"/>
      <c r="S9" s="32"/>
      <c r="T9" s="32"/>
      <c r="U9" s="15"/>
      <c r="W9" s="21">
        <f>SUM(W8:W8)</f>
        <v>281200</v>
      </c>
      <c r="X9" s="21">
        <f>SUM(X8:X8)</f>
        <v>293000</v>
      </c>
      <c r="Y9" s="21">
        <f>SUM(Y8:Y8)</f>
        <v>298000</v>
      </c>
    </row>
    <row r="10" spans="1:25" s="2" customFormat="1" ht="11.25" customHeight="1" x14ac:dyDescent="0.2">
      <c r="A10" s="37" t="s">
        <v>13</v>
      </c>
      <c r="B10" s="37"/>
      <c r="C10" s="37"/>
      <c r="D10" s="37"/>
      <c r="E10" s="37"/>
      <c r="F10" s="37"/>
      <c r="G10" s="37"/>
      <c r="H10" s="38" t="s">
        <v>14</v>
      </c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40"/>
      <c r="U10" s="33">
        <f>SUM(U8:U9)</f>
        <v>290733.33</v>
      </c>
    </row>
    <row r="11" spans="1:25" ht="53.25" customHeight="1" x14ac:dyDescent="0.25">
      <c r="H11" s="34" t="s">
        <v>24</v>
      </c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</row>
    <row r="12" spans="1:25" x14ac:dyDescent="0.25">
      <c r="H12" s="36" t="s">
        <v>32</v>
      </c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</row>
  </sheetData>
  <mergeCells count="28">
    <mergeCell ref="H1:U1"/>
    <mergeCell ref="A5:B5"/>
    <mergeCell ref="C5:D5"/>
    <mergeCell ref="E5:F5"/>
    <mergeCell ref="G5:G7"/>
    <mergeCell ref="H5:H6"/>
    <mergeCell ref="I5:I6"/>
    <mergeCell ref="J5:L5"/>
    <mergeCell ref="M5:M6"/>
    <mergeCell ref="N5:N6"/>
    <mergeCell ref="H2:U2"/>
    <mergeCell ref="H3:U3"/>
    <mergeCell ref="U5:U6"/>
    <mergeCell ref="H4:U4"/>
    <mergeCell ref="O5:O6"/>
    <mergeCell ref="H11:U11"/>
    <mergeCell ref="H12:U12"/>
    <mergeCell ref="A10:G10"/>
    <mergeCell ref="H10:T10"/>
    <mergeCell ref="P5:P6"/>
    <mergeCell ref="Q5:S5"/>
    <mergeCell ref="T5:T6"/>
    <mergeCell ref="A6:A7"/>
    <mergeCell ref="B6:B7"/>
    <mergeCell ref="C6:C7"/>
    <mergeCell ref="D6:D7"/>
    <mergeCell ref="E6:E7"/>
    <mergeCell ref="F6:F7"/>
  </mergeCells>
  <conditionalFormatting sqref="S8:S9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78" fitToHeight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анализ рынка услуги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Демидов Артём Николаевич</dc:creator>
  <cp:lastModifiedBy>Демидов Артём Николаевич</cp:lastModifiedBy>
  <cp:lastPrinted>2026-07-06T14:22:24Z</cp:lastPrinted>
  <dcterms:created xsi:type="dcterms:W3CDTF">2025-05-28T07:17:05Z</dcterms:created>
  <dcterms:modified xsi:type="dcterms:W3CDTF">2026-07-06T14:25:52Z</dcterms:modified>
</cp:coreProperties>
</file>