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05" yWindow="-105" windowWidth="23250" windowHeight="14010"/>
  </bookViews>
  <sheets>
    <sheet name="Лист1" sheetId="1" r:id="rId1"/>
  </sheets>
  <definedNames>
    <definedName name="_xlnm._FilterDatabase" localSheetId="0" hidden="1">Лист1!$A$8:$N$11</definedName>
    <definedName name="_xlnm.Print_Titles" localSheetId="0">Лист1!$6:$7</definedName>
    <definedName name="_xlnm.Print_Area" localSheetId="0">Лист1!$A$1:$Q$19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9" i="1" l="1"/>
  <c r="S9" i="1"/>
  <c r="R9" i="1"/>
  <c r="O9" i="1"/>
  <c r="P9" i="1" s="1"/>
  <c r="L9" i="1" l="1"/>
  <c r="M9" i="1" s="1"/>
  <c r="H9" i="1"/>
  <c r="K9" i="1" s="1"/>
  <c r="N9" i="1" s="1"/>
  <c r="T10" i="1"/>
  <c r="T11" i="1" s="1"/>
  <c r="S10" i="1"/>
  <c r="S11" i="1" s="1"/>
  <c r="R10" i="1"/>
  <c r="R11" i="1" s="1"/>
  <c r="O10" i="1"/>
  <c r="P10" i="1" s="1"/>
  <c r="P11" i="1" s="1"/>
  <c r="L10" i="1"/>
  <c r="H10" i="1"/>
  <c r="K10" i="1" s="1"/>
  <c r="N10" i="1" s="1"/>
  <c r="N11" i="1" l="1"/>
  <c r="M10" i="1"/>
</calcChain>
</file>

<file path=xl/sharedStrings.xml><?xml version="1.0" encoding="utf-8"?>
<sst xmlns="http://schemas.openxmlformats.org/spreadsheetml/2006/main" count="40" uniqueCount="36">
  <si>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</si>
  <si>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</si>
  <si>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</si>
  <si>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</si>
  <si>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</si>
  <si>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</si>
  <si>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</si>
  <si>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</si>
  <si>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</si>
  <si>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</si>
  <si>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</si>
  <si>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</si>
  <si>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</si>
  <si>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</si>
  <si>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</si>
  <si>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</si>
  <si>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</si>
  <si>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</si>
  <si>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</si>
  <si>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Процкая Екатерина Вячеславовна Заместитель директора</t>
  </si>
  <si>
    <t>(ФИО должностного лица, ответственного за расчет и обоснование НМЦК)</t>
  </si>
  <si>
    <t>(подпись)</t>
  </si>
  <si>
    <t>(дата утверждения)</t>
  </si>
  <si>
    <t>согласовано:Директор: Коганкова Виктория Александровна</t>
  </si>
  <si>
    <t>Обоснование и расчет начальной (максимальной) цены контракта</t>
  </si>
  <si>
    <t>Единица измерения</t>
  </si>
  <si>
    <t>Минимальное ценовое предложение, руб.</t>
  </si>
  <si>
    <t>ИТОГО НМЦК по наименьшему ценовому предложению</t>
  </si>
  <si>
    <t>14=13*7</t>
  </si>
  <si>
    <t>шт</t>
  </si>
  <si>
    <t>июня</t>
  </si>
  <si>
    <t>Светильник светодиодный СП-81</t>
  </si>
  <si>
    <t>Аккумуляторная батарея 12V/2,2Ah</t>
  </si>
  <si>
    <t>* В целях соблюдения статьи 34 Бюджетного кодекса, Заказчиком принято решение при расчете НМЦК использовать минимальное ценовое предложение 39 392,00 рублей</t>
  </si>
  <si>
    <r>
      <t xml:space="preserve">на </t>
    </r>
    <r>
      <rPr>
        <b/>
        <sz val="10"/>
        <color theme="1"/>
        <rFont val="Times New Roman"/>
        <family val="1"/>
        <charset val="204"/>
      </rPr>
      <t xml:space="preserve">поставку расходных материалов </t>
    </r>
    <r>
      <rPr>
        <sz val="10"/>
        <color theme="1"/>
        <rFont val="Times New Roman"/>
        <family val="1"/>
        <charset val="204"/>
      </rPr>
      <t xml:space="preserve">для Государственного бюджетного общеобразовательного учреждения средняя общеобразовательная школа № 491 с углубленным изучением математики Красногвардейского района Санкт-Петербурга для нужд Санкт-Петербурга в 2026 году
</t>
    </r>
    <r>
      <rPr>
        <b/>
        <sz val="10"/>
        <color theme="1"/>
        <rFont val="Times New Roman"/>
        <family val="1"/>
        <charset val="204"/>
      </rPr>
      <t>Метод сопоставимых рыночных цен (анализ рынка)</t>
    </r>
    <r>
      <rPr>
        <sz val="10"/>
        <color theme="1"/>
        <rFont val="Times New Roman"/>
        <family val="1"/>
        <charset val="204"/>
      </rPr>
      <t xml:space="preserve">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Заказчиком были направлены запрос </t>
    </r>
    <r>
      <rPr>
        <b/>
        <sz val="10"/>
        <color theme="1"/>
        <rFont val="Times New Roman"/>
        <family val="1"/>
        <charset val="204"/>
      </rPr>
      <t>от 26.06.2026 № Б/Н</t>
    </r>
    <r>
      <rPr>
        <sz val="10"/>
        <color theme="1"/>
        <rFont val="Times New Roman"/>
        <family val="1"/>
        <charset val="204"/>
      </rPr>
      <t xml:space="preserve"> о предоставлении ценовой информации 5-ти исполнителям, обладающим опытом оказания соответствующих услуг, информация о которых имеется в свободном доступе (в частности, опубликована в печати, размещена на сайтах в сети "Интернет").</t>
    </r>
  </si>
  <si>
    <t>Ответы на запрос получены от 3-х исполнителей Вх №1. Б/Н от 30.06.2026, Вх №2. Б/Н от 30.06.2026, Вх №3. Б/Н от 30.06.2026.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</si>
</sst>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4" fillId="0" borderId="0" xfId="0" applyNumberFormat="1" applyFont="1"/>
    <xf numFmtId="0" fontId="3" fillId="0" borderId="2" xfId="0" applyFont="1" applyBorder="1" applyAlignment="1">
      <alignment vertical="center"/>
    </xf>
    <xf numFmtId="0" fontId="3" fillId="0" borderId="0" xfId="0" applyFont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7" fillId="0" borderId="0" xfId="0" applyFont="1"/>
    <xf numFmtId="4" fontId="3" fillId="0" borderId="4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left" vertical="top" wrapText="1" readingOrder="1"/>
    </xf>
    <xf numFmtId="0" fontId="1" fillId="0" borderId="0" xfId="0" applyFont="1"/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19050</xdr:colOff>
      <xdr:row>5</xdr:row>
      <xdr:rowOff>76200</xdr:rowOff>
    </xdr:from>
    <xdr:to>
      <xdr:col>13</xdr:col>
      <xdr:colOff>476250</xdr:colOff>
      <xdr:row>5</xdr:row>
      <xdr:rowOff>311150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542925</xdr:rowOff>
    </xdr:from>
    <xdr:to>
      <xdr:col>13</xdr:col>
      <xdr:colOff>781050</xdr:colOff>
      <xdr:row>6</xdr:row>
      <xdr:rowOff>990600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666750</xdr:colOff>
      <xdr:row>6</xdr:row>
      <xdr:rowOff>847725</xdr:rowOff>
    </xdr:from>
    <xdr:to>
      <xdr:col>13</xdr:col>
      <xdr:colOff>15387</xdr:colOff>
      <xdr:row>6</xdr:row>
      <xdr:rowOff>1028700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104776</xdr:colOff>
      <xdr:row>6</xdr:row>
      <xdr:rowOff>752475</xdr:rowOff>
    </xdr:from>
    <xdr:to>
      <xdr:col>11</xdr:col>
      <xdr:colOff>654206</xdr:colOff>
      <xdr:row>6</xdr:row>
      <xdr:rowOff>1066800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285750</xdr:colOff>
      <xdr:row>7</xdr:row>
      <xdr:rowOff>333375</xdr:rowOff>
    </xdr:from>
    <xdr:to>
      <xdr:col>10</xdr:col>
      <xdr:colOff>552450</xdr:colOff>
      <xdr:row>7</xdr:row>
      <xdr:rowOff>466725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247650</xdr:colOff>
      <xdr:row>10</xdr:row>
      <xdr:rowOff>19050</xdr:rowOff>
    </xdr:from>
    <xdr:to>
      <xdr:col>12</xdr:col>
      <xdr:colOff>225426</xdr:colOff>
      <xdr:row>11</xdr:row>
      <xdr:rowOff>28985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123825</xdr:colOff>
      <xdr:row>6</xdr:row>
      <xdr:rowOff>485775</xdr:rowOff>
    </xdr:from>
    <xdr:to>
      <xdr:col>7</xdr:col>
      <xdr:colOff>495300</xdr:colOff>
      <xdr:row>6</xdr:row>
      <xdr:rowOff>781050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X18"/>
  <sheetViews>
    <sheetView tabSelected="1" view="pageBreakPreview" zoomScaleNormal="100" zoomScaleSheetLayoutView="100" workbookViewId="0">
      <selection activeCell="T9" sqref="T9:T10"/>
    </sheetView>
  </sheetViews>
  <sheetFormatPr defaultColWidth="9.140625" defaultRowHeight="12.75" x14ac:dyDescent="0.2"/>
  <cols>
    <col min="1" max="1" width="9.140625" style="4"/>
    <col min="2" max="2" width="34.5703125" style="4" customWidth="1"/>
    <col min="3" max="5" width="10" style="4" bestFit="1" customWidth="1"/>
    <col min="6" max="7" width="3" style="4" customWidth="1"/>
    <col min="8" max="8" width="11.42578125" style="4" customWidth="1"/>
    <col min="9" max="9" width="9.140625" style="4"/>
    <col min="10" max="10" width="9.7109375" style="4" customWidth="1"/>
    <col min="11" max="11" width="11.5703125" style="4" customWidth="1"/>
    <col min="12" max="12" width="10.85546875" style="4" customWidth="1"/>
    <col min="13" max="13" width="9.140625" style="4"/>
    <col min="14" max="14" width="12.85546875" style="4" customWidth="1"/>
    <col min="15" max="15" width="9.85546875" style="4" customWidth="1"/>
    <col min="16" max="16" width="12.85546875" style="4" customWidth="1"/>
    <col min="17" max="17" width="9.140625" style="4"/>
    <col min="18" max="20" width="12.7109375" style="4" customWidth="1"/>
    <col min="21" max="16384" width="9.140625" style="4"/>
  </cols>
  <sheetData>
    <row r="2" spans="1:24" ht="12.75" customHeight="1" x14ac:dyDescent="0.2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24" ht="15" customHeight="1" x14ac:dyDescent="0.2">
      <c r="A3" s="31" t="s">
        <v>24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</row>
    <row r="4" spans="1:24" ht="109.5" customHeight="1" x14ac:dyDescent="0.2">
      <c r="A4" s="32" t="s">
        <v>34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</row>
    <row r="5" spans="1:24" ht="16.5" customHeight="1" x14ac:dyDescent="0.2">
      <c r="A5" s="33" t="s">
        <v>35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</row>
    <row r="6" spans="1:24" ht="43.5" customHeight="1" x14ac:dyDescent="0.2">
      <c r="A6" s="30" t="s">
        <v>1</v>
      </c>
      <c r="B6" s="30" t="s">
        <v>2</v>
      </c>
      <c r="C6" s="30" t="s">
        <v>3</v>
      </c>
      <c r="D6" s="30"/>
      <c r="E6" s="30"/>
      <c r="F6" s="30"/>
      <c r="G6" s="30"/>
      <c r="H6" s="30"/>
      <c r="I6" s="30" t="s">
        <v>7</v>
      </c>
      <c r="J6" s="30" t="s">
        <v>8</v>
      </c>
      <c r="K6" s="30" t="s">
        <v>9</v>
      </c>
      <c r="L6" s="30"/>
      <c r="M6" s="30"/>
      <c r="N6" s="1" t="s">
        <v>18</v>
      </c>
      <c r="O6" s="34" t="s">
        <v>26</v>
      </c>
      <c r="P6" s="34" t="s">
        <v>27</v>
      </c>
      <c r="Q6" s="30" t="s">
        <v>25</v>
      </c>
    </row>
    <row r="7" spans="1:24" ht="89.25" x14ac:dyDescent="0.2">
      <c r="A7" s="30"/>
      <c r="B7" s="30"/>
      <c r="C7" s="3" t="s">
        <v>4</v>
      </c>
      <c r="D7" s="3" t="s">
        <v>5</v>
      </c>
      <c r="E7" s="3" t="s">
        <v>6</v>
      </c>
      <c r="F7" s="3"/>
      <c r="G7" s="3"/>
      <c r="H7" s="3"/>
      <c r="I7" s="30"/>
      <c r="J7" s="30"/>
      <c r="K7" s="3" t="s">
        <v>10</v>
      </c>
      <c r="L7" s="2" t="s">
        <v>11</v>
      </c>
      <c r="M7" s="2" t="s">
        <v>12</v>
      </c>
      <c r="N7" s="3"/>
      <c r="O7" s="35"/>
      <c r="P7" s="35"/>
      <c r="Q7" s="30"/>
    </row>
    <row r="8" spans="1:24" ht="40.5" x14ac:dyDescent="0.2">
      <c r="A8" s="5">
        <v>1</v>
      </c>
      <c r="B8" s="6">
        <v>2</v>
      </c>
      <c r="C8" s="5">
        <v>3</v>
      </c>
      <c r="D8" s="5">
        <v>4</v>
      </c>
      <c r="E8" s="5">
        <v>5</v>
      </c>
      <c r="F8" s="5"/>
      <c r="G8" s="5"/>
      <c r="H8" s="5" t="s">
        <v>13</v>
      </c>
      <c r="I8" s="5">
        <v>7</v>
      </c>
      <c r="J8" s="5" t="s">
        <v>14</v>
      </c>
      <c r="K8" s="5" t="s">
        <v>15</v>
      </c>
      <c r="L8" s="5">
        <v>10</v>
      </c>
      <c r="M8" s="5">
        <v>11</v>
      </c>
      <c r="N8" s="5" t="s">
        <v>16</v>
      </c>
      <c r="O8" s="5">
        <v>13</v>
      </c>
      <c r="P8" s="5" t="s">
        <v>28</v>
      </c>
      <c r="Q8" s="5">
        <v>15</v>
      </c>
    </row>
    <row r="9" spans="1:24" ht="15" x14ac:dyDescent="0.2">
      <c r="A9" s="7">
        <v>1</v>
      </c>
      <c r="B9" s="26" t="s">
        <v>31</v>
      </c>
      <c r="C9" s="8">
        <v>6523</v>
      </c>
      <c r="D9" s="8">
        <v>6686</v>
      </c>
      <c r="E9" s="8">
        <v>6817</v>
      </c>
      <c r="F9" s="8"/>
      <c r="G9" s="8"/>
      <c r="H9" s="8">
        <f t="shared" ref="H9" si="0">C9+D9+E9</f>
        <v>20026</v>
      </c>
      <c r="I9" s="9">
        <v>4</v>
      </c>
      <c r="J9" s="9">
        <v>3</v>
      </c>
      <c r="K9" s="8">
        <f t="shared" ref="K9" si="1">ROUND(H9/J9,2)</f>
        <v>6675.33</v>
      </c>
      <c r="L9" s="8">
        <f t="shared" ref="L9" si="2">STDEV(C9:E9)</f>
        <v>147.28996345078414</v>
      </c>
      <c r="M9" s="10">
        <f t="shared" ref="M9" si="3">L9/K9</f>
        <v>2.2064821282361192E-2</v>
      </c>
      <c r="N9" s="22">
        <f>I9*K9</f>
        <v>26701.32</v>
      </c>
      <c r="O9" s="24">
        <f>C9</f>
        <v>6523</v>
      </c>
      <c r="P9" s="24">
        <f>O9*I9</f>
        <v>26092</v>
      </c>
      <c r="Q9" s="9" t="s">
        <v>29</v>
      </c>
      <c r="R9" s="23">
        <f t="shared" ref="R9" si="4">C9*$I9</f>
        <v>26092</v>
      </c>
      <c r="S9" s="23">
        <f t="shared" ref="S9" si="5">D9*$I9</f>
        <v>26744</v>
      </c>
      <c r="T9" s="23">
        <f t="shared" ref="T9" si="6">E9*$I9</f>
        <v>27268</v>
      </c>
      <c r="U9" s="11"/>
      <c r="V9" s="11"/>
      <c r="W9" s="11"/>
      <c r="X9" s="11"/>
    </row>
    <row r="10" spans="1:24" ht="15" x14ac:dyDescent="0.2">
      <c r="A10" s="7">
        <v>2</v>
      </c>
      <c r="B10" s="26" t="s">
        <v>32</v>
      </c>
      <c r="C10" s="8">
        <v>1330</v>
      </c>
      <c r="D10" s="8">
        <v>1463</v>
      </c>
      <c r="E10" s="8">
        <v>1589</v>
      </c>
      <c r="F10" s="8"/>
      <c r="G10" s="8"/>
      <c r="H10" s="8">
        <f t="shared" ref="H10" si="7">C10+D10+E10</f>
        <v>4382</v>
      </c>
      <c r="I10" s="9">
        <v>10</v>
      </c>
      <c r="J10" s="9">
        <v>3</v>
      </c>
      <c r="K10" s="8">
        <f t="shared" ref="K10" si="8">ROUND(H10/J10,2)</f>
        <v>1460.67</v>
      </c>
      <c r="L10" s="8">
        <f t="shared" ref="L10" si="9">STDEV(C10:E10)</f>
        <v>129.51576480619391</v>
      </c>
      <c r="M10" s="10">
        <f t="shared" ref="M10" si="10">L10/K10</f>
        <v>8.8668737501416406E-2</v>
      </c>
      <c r="N10" s="22">
        <f>I10*K10</f>
        <v>14606.7</v>
      </c>
      <c r="O10" s="24">
        <f>C10</f>
        <v>1330</v>
      </c>
      <c r="P10" s="24">
        <f>O10*I10</f>
        <v>13300</v>
      </c>
      <c r="Q10" s="9" t="s">
        <v>29</v>
      </c>
      <c r="R10" s="23">
        <f t="shared" ref="R10" si="11">C10*$I10</f>
        <v>13300</v>
      </c>
      <c r="S10" s="23">
        <f t="shared" ref="S10" si="12">D10*$I10</f>
        <v>14630</v>
      </c>
      <c r="T10" s="23">
        <f t="shared" ref="T10" si="13">E10*$I10</f>
        <v>15890</v>
      </c>
      <c r="U10" s="11"/>
      <c r="V10" s="11"/>
      <c r="W10" s="11"/>
      <c r="X10" s="11"/>
    </row>
    <row r="11" spans="1:24" x14ac:dyDescent="0.2">
      <c r="A11" s="28" t="s">
        <v>17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9"/>
      <c r="M11" s="29"/>
      <c r="N11" s="8">
        <f>SUM(N9:N10)</f>
        <v>41308.020000000004</v>
      </c>
      <c r="O11" s="8"/>
      <c r="P11" s="25">
        <f>SUM(P9:P10)</f>
        <v>39392</v>
      </c>
      <c r="Q11" s="23"/>
      <c r="R11" s="23">
        <f>SUM(R9:R10)</f>
        <v>39392</v>
      </c>
      <c r="S11" s="23">
        <f t="shared" ref="S11:T11" si="14">SUM(S9:S10)</f>
        <v>41374</v>
      </c>
      <c r="T11" s="23">
        <f t="shared" si="14"/>
        <v>43158</v>
      </c>
      <c r="U11" s="11"/>
    </row>
    <row r="13" spans="1:24" x14ac:dyDescent="0.2">
      <c r="A13" s="27" t="s">
        <v>33</v>
      </c>
    </row>
    <row r="15" spans="1:24" x14ac:dyDescent="0.2">
      <c r="A15" s="12" t="s">
        <v>19</v>
      </c>
      <c r="B15" s="12"/>
      <c r="C15" s="12"/>
      <c r="D15" s="12"/>
      <c r="E15" s="12"/>
      <c r="F15" s="12"/>
      <c r="G15" s="12"/>
      <c r="H15" s="12"/>
      <c r="I15" s="13"/>
      <c r="J15" s="14"/>
      <c r="K15" s="14"/>
      <c r="L15" s="15">
        <v>30</v>
      </c>
      <c r="M15" s="16" t="s">
        <v>30</v>
      </c>
      <c r="N15" s="17">
        <v>2026</v>
      </c>
      <c r="O15" s="17"/>
      <c r="P15" s="17"/>
      <c r="Q15" s="13"/>
    </row>
    <row r="16" spans="1:24" x14ac:dyDescent="0.2">
      <c r="A16" s="18" t="s">
        <v>20</v>
      </c>
      <c r="B16" s="18"/>
      <c r="C16" s="13"/>
      <c r="D16" s="13"/>
      <c r="E16" s="13"/>
      <c r="F16" s="13"/>
      <c r="G16" s="13"/>
      <c r="H16" s="13"/>
      <c r="I16" s="13"/>
      <c r="J16" s="19" t="s">
        <v>21</v>
      </c>
      <c r="K16" s="19"/>
      <c r="L16" s="20"/>
      <c r="M16" s="15" t="s">
        <v>22</v>
      </c>
      <c r="N16" s="13"/>
      <c r="O16" s="13"/>
      <c r="P16" s="13"/>
      <c r="Q16" s="13"/>
    </row>
    <row r="17" spans="1:16" x14ac:dyDescent="0.2">
      <c r="A17" s="21" t="s">
        <v>23</v>
      </c>
      <c r="B17" s="21"/>
      <c r="C17" s="21"/>
      <c r="D17" s="21"/>
      <c r="E17" s="21"/>
      <c r="F17" s="21"/>
      <c r="G17" s="21"/>
      <c r="H17" s="21"/>
      <c r="J17" s="14"/>
      <c r="K17" s="14"/>
      <c r="L17" s="15">
        <v>30</v>
      </c>
      <c r="M17" s="16" t="s">
        <v>30</v>
      </c>
      <c r="N17" s="17">
        <v>2026</v>
      </c>
      <c r="O17" s="17"/>
      <c r="P17" s="17"/>
    </row>
    <row r="18" spans="1:16" x14ac:dyDescent="0.2">
      <c r="J18" s="19" t="s">
        <v>21</v>
      </c>
      <c r="K18" s="19"/>
      <c r="L18" s="20"/>
      <c r="M18" s="15" t="s">
        <v>22</v>
      </c>
      <c r="N18" s="13"/>
      <c r="O18" s="13"/>
      <c r="P18" s="13"/>
    </row>
  </sheetData>
  <autoFilter ref="A8:N11"/>
  <mergeCells count="15">
    <mergeCell ref="A2:Q2"/>
    <mergeCell ref="A3:Q3"/>
    <mergeCell ref="A4:Q4"/>
    <mergeCell ref="A5:Q5"/>
    <mergeCell ref="Q6:Q7"/>
    <mergeCell ref="O6:O7"/>
    <mergeCell ref="P6:P7"/>
    <mergeCell ref="A11:K11"/>
    <mergeCell ref="L11:M11"/>
    <mergeCell ref="A6:A7"/>
    <mergeCell ref="B6:B7"/>
    <mergeCell ref="C6:H6"/>
    <mergeCell ref="I6:I7"/>
    <mergeCell ref="J6:J7"/>
    <mergeCell ref="K6:M6"/>
  </mergeCells>
  <pageMargins left="0.39370078740157483" right="0.39370078740157483" top="0.39370078740157483" bottom="0.39370078740157483" header="0.31496062992125984" footer="0.31496062992125984"/>
  <pageSetup paperSize="9" scale="74" fitToHeight="2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2026-06-30T11:14:49Z</dcterms:modified>
</cp:coreProperties>
</file>