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kolchitskaya\Desktop\РАБОЧАЯ\2026\Электронный магазин\Лекарства Лот 8\"/>
    </mc:Choice>
  </mc:AlternateContent>
  <bookViews>
    <workbookView xWindow="0" yWindow="0" windowWidth="28800" windowHeight="10935" tabRatio="627"/>
  </bookViews>
  <sheets>
    <sheet name="НМЦК" sheetId="4" r:id="rId1"/>
    <sheet name="анализ рынка" sheetId="21" r:id="rId2"/>
    <sheet name="тарифный метод" sheetId="35" r:id="rId3"/>
  </sheets>
  <calcPr calcId="152511" fullPrecision="0"/>
</workbook>
</file>

<file path=xl/calcChain.xml><?xml version="1.0" encoding="utf-8"?>
<calcChain xmlns="http://schemas.openxmlformats.org/spreadsheetml/2006/main">
  <c r="N8" i="35" l="1"/>
  <c r="N12" i="35"/>
  <c r="N11" i="35"/>
  <c r="N10" i="35"/>
  <c r="N9" i="35"/>
  <c r="K11" i="4" l="1"/>
  <c r="L11" i="4" s="1"/>
  <c r="M11" i="4" s="1"/>
  <c r="K12" i="4"/>
  <c r="L12" i="4" s="1"/>
  <c r="M12" i="4" s="1"/>
  <c r="H8" i="21"/>
  <c r="H9" i="21"/>
  <c r="H7" i="21" l="1"/>
  <c r="K13" i="4" l="1"/>
  <c r="L13" i="4" s="1"/>
  <c r="H10" i="21"/>
  <c r="M13" i="4" l="1"/>
  <c r="K9" i="4"/>
  <c r="L9" i="4" s="1"/>
  <c r="K10" i="4"/>
  <c r="L10" i="4" s="1"/>
  <c r="H6" i="21" l="1"/>
  <c r="M10" i="4" l="1"/>
  <c r="M9" i="4"/>
  <c r="M14" i="4" l="1"/>
</calcChain>
</file>

<file path=xl/sharedStrings.xml><?xml version="1.0" encoding="utf-8"?>
<sst xmlns="http://schemas.openxmlformats.org/spreadsheetml/2006/main" count="139" uniqueCount="89">
  <si>
    <t>№ п/п</t>
  </si>
  <si>
    <t>МНН</t>
  </si>
  <si>
    <t>Характеристика товара ( форма выпуска, единицы измерения, лекарственная форма, дозировка)</t>
  </si>
  <si>
    <t>Ед. измерения</t>
  </si>
  <si>
    <t>Сумма, руб.</t>
  </si>
  <si>
    <t>ИТОГО</t>
  </si>
  <si>
    <t xml:space="preserve"> Цена  за единицу товара  рассчитана исходя из минимального значения за единицу измерения</t>
  </si>
  <si>
    <t>Приложение №1</t>
  </si>
  <si>
    <t>Характеристика товара (форма выпуска, единицы измерения, лекарственная форма, дозировка)</t>
  </si>
  <si>
    <t>в соответствии с Приказом Министерства здравоохранения Российской Федерации от 19.12.2019 г. № 1064н</t>
  </si>
  <si>
    <t>Расчет  цены за единицу товара "Тарифным методом"</t>
  </si>
  <si>
    <t xml:space="preserve">Минимальное значение  за ед. изм.(руб.)
 (без НДС и оптовой надбавки)    </t>
  </si>
  <si>
    <t>№п/п</t>
  </si>
  <si>
    <t>Торговое наименование лекарственного препарата</t>
  </si>
  <si>
    <t>Лекарственная форма, дозировка, упаковка (полная)</t>
  </si>
  <si>
    <t>Владелец РУ/производитель/упаковщик/Выпускающий контроль</t>
  </si>
  <si>
    <t>Коли-
чество в потреб. упаков-
ке</t>
  </si>
  <si>
    <t>Предельная цена руб. без НДС</t>
  </si>
  <si>
    <t>№ РУ</t>
  </si>
  <si>
    <t>Дата регистрации цены
(№ решения)</t>
  </si>
  <si>
    <t>Штрих-код (EAN13)</t>
  </si>
  <si>
    <t>Ед. изм. товара</t>
  </si>
  <si>
    <t>Цена единицы товара  в соответствии с пунктом А части 2 Приказа №1064 н от 19.12.2019 пункт 1 части 1 статьи 22 ФЗ  от 05.04.2013 №44-ФЗ</t>
  </si>
  <si>
    <t>Цена единицы товара  в соответствии с пунктом А части 2 Приказа №1064 н от 19.12.2019 пункт 3 части 1 статьи 22 ФЗ  от 05.04.2013 №44-ФЗ</t>
  </si>
  <si>
    <t>Цена единицы товара в соответствии с пунктом Б части 2 Приказа №1064 н от 19.12.2019</t>
  </si>
  <si>
    <t>Цена единицы товара  в соответствии с пунктом В части 2 Приказа №1064 н от 19.12.2019</t>
  </si>
  <si>
    <t>Минимальная цена за единицу товара (цена за единицу товара без НДС и оптовой надбавки)</t>
  </si>
  <si>
    <t>не опубликовано в ЕИС</t>
  </si>
  <si>
    <t>Дата вступления в силу</t>
  </si>
  <si>
    <t>Приложение 2</t>
  </si>
  <si>
    <t>*</t>
  </si>
  <si>
    <t>Кол-во</t>
  </si>
  <si>
    <t xml:space="preserve">Расчет  цены за единицу товара "Методом сопоставимых рыночных цен (анализа рынка)"
в соответствии с Приказом Министерства здравоохранения Российской Федерации от 19.12.2019 г. № 1064н
</t>
  </si>
  <si>
    <t>Цена за единицу товара (вкл. НДС 10% и опт.надбавку)</t>
  </si>
  <si>
    <t>Цена единицу изм. Товара, руб.</t>
  </si>
  <si>
    <t>1. Приложение 1 Расчет  цены за единицу товара "Методом сопоставимых рыночных цен (анализа рынка)"</t>
  </si>
  <si>
    <t xml:space="preserve">2. Приложение 2 Расчет цены за единицу товара "Тарифным методом" </t>
  </si>
  <si>
    <t>Признак ЖНВЛП</t>
  </si>
  <si>
    <t>Да</t>
  </si>
  <si>
    <t>см[3*];^мл</t>
  </si>
  <si>
    <t xml:space="preserve">
*Расчет средневзвешенной цены не производился, поскольку за 12 месяцев, предшествующих месяцу расчёта НМЦК, отсутствуют заключенные заказчиком и исполненные поставщиком государственные (муниципальные) контракты на поставку планируемого к закупке лекарственного препарата с учетом эквивалентных лекарственных форм и дозировок.
Поставка товара осуществляется в целых упаковках в соответствии с требованиями Федерального закона от 12.04.2010 №61-ФЗ "Об обращении лекарственных средств". При этом если количество товара, поставляемого Заказчику во вторичной (потребительской) упаковке, превышает количество товара, указанного в контракте, поставка товара сверх количества осуществляется за счет Поставщика.</t>
  </si>
  <si>
    <t>Приложение №2 
к извещению об осуществлении закупки</t>
  </si>
  <si>
    <t>Вл.Вып.к.Перв.Уп.Втор.Уп.Пр.Общество с ограниченной ответственностью ''Эллара'' (ООО ''Эллара''), Россия (3321028719);</t>
  </si>
  <si>
    <t xml:space="preserve">Обоснование начальной (максимальной) цены контракта
в соответствии с Приказом Министерства здравоохранения Российской Федерации от 19.12.2019 г. № 1064н
Поставка лекарственных препаратов ЛОТ 8 для медицинского применения в 2026 году </t>
  </si>
  <si>
    <t xml:space="preserve">ДЕКСТРОЗА </t>
  </si>
  <si>
    <t>РАСТВОР ДЛЯ ИНФУЗИЙ
ГРЛС: РАСТВОР ДЛЯ ИНФУЗИЙ
100 мг/мл
ГРЛС: 10 %</t>
  </si>
  <si>
    <t>ИМИПЕНЕМ+ЦИЛАСТАТИН</t>
  </si>
  <si>
    <t>ПОРОШОК ДЛЯ ПРИГОТОВЛЕНИЯ РАСТВОРА ДЛЯ ИНФУЗИЙ
ГРЛС: ПОРОШОК ДЛЯ ПРИГОТОВЛЕНИЯ РАСТВОРА ДЛЯ ИНФУЗИЙ
500 мг+500 мг
ГРЛС: 0.5 г + 0.5 г, 500 мг + 500 мг</t>
  </si>
  <si>
    <t>АМПИЦИЛЛИН+СУЛЬБАКТАМ</t>
  </si>
  <si>
    <t xml:space="preserve">ПОРОШОК ДЛЯ ПРИГОТОВЛЕНИЯ РАСТВОРА ДЛЯ ВНУТРИВЕННОГО И ВНУТРИМЫШЕЧНОГО ВВЕДЕНИЯ
ГРЛС: ПОРОШОК ДЛЯ ПРИГОТОВЛЕНИЯ РАСТВОРА ДЛЯ ВНУТРИВЕННОГО И ВНУТРИМЫШЕЧНОГО ВВЕДЕНИЯ
1000 мг+500 мг
ГРЛС: 1000 мг + 500 мг, 1 г + 0.5 г
</t>
  </si>
  <si>
    <t>Грамм (г лекарственной формы)</t>
  </si>
  <si>
    <t xml:space="preserve">Миллиграмм (мг действующего вещества) </t>
  </si>
  <si>
    <t>МЕТОКЛОПРАМИД</t>
  </si>
  <si>
    <t>РАСТВОР ДЛЯ ВНУТРИВЕННОГО И ВНУТРИМЫШЕЧНОГО ВВЕДЕНИЯ
ГРЛС: РАСТВОР ДЛЯ ВНУТРИВЕННОГО И ВНУТРИМЫШЕЧНОГО ВВЕДЕНИЯ
5 мг/мл
ГРЛС: 5 мг/мл</t>
  </si>
  <si>
    <t>КОФЕИН</t>
  </si>
  <si>
    <t>РАСТВОР ДЛЯ ПОДКОЖНОГО ВВЕДЕНИЯ
ГРЛС: РАСТВОР ДЛЯ ПОДКОЖНОГО ВВЕДЕНИЯ; РАСТВОР ДЛЯ ПОДКОЖНОГО И СУБКОНЪЮНКТИВАЛЬНОГО ВВЕДЕНИЯ
200 мг/мл
ГРЛС: 200 мг/мл</t>
  </si>
  <si>
    <t>Коммерческое предложение вх. №1144/01 от 09.07.2026 (без НДС и оптовой надбавки)</t>
  </si>
  <si>
    <t>Коммерческое предложение вх. №1130/01 от 08.07.2026 (без НДС и оптовой надбавки)</t>
  </si>
  <si>
    <t>Коммерческое предложение вх. №1129/01 от 08.07.2026 (без НДС и оптовой надбавки)</t>
  </si>
  <si>
    <t>Бактопенем</t>
  </si>
  <si>
    <t>порошок для приготовления раствора для инфузий, 500 мг+500 мг, 1000 мг - флаконы (1) - пачки картонные</t>
  </si>
  <si>
    <t>Вл.Акционерное общество "Фармасинтез" (АО "Фармасинтез"), Россия (3810023308); Вып.к.Перв.Уп.Втор.Уп.Пр.Акционерное общество "Фармасинтез" (АО "Фармасинтез"), Россия (3810023308);</t>
  </si>
  <si>
    <t>ЛП-№(003403)-(РГ-RU)</t>
  </si>
  <si>
    <t>16.01.2024 25-7-4276206-изм</t>
  </si>
  <si>
    <t>.4605310028742</t>
  </si>
  <si>
    <t>Сультасин®</t>
  </si>
  <si>
    <t>порошок для приготовления раствора для внутривенного и внутримышечного введения, 1000 мг+500 мг, - флакон (50) - коробка картонная (для стационаров)</t>
  </si>
  <si>
    <t>Вл.Публичное акционерное общество "Акционерное Курганское общество медицинских препаратов и изделий "Синтез" (ПАО "Синтез"), Россия (4501023743); Перв.Уп.Втор.Уп.Пр.Публичное акционерное общество "Акционерное Курганское общество медицинских препаратов и изделий "Синтез" (ПАО "Синтез"), Россия (4501023743); Вып.к.Публичное акционерное общество "Акционерное Курганское общество медицинских препаратов и изделий "Синтез" (ПАО "Синтез"), Россия (4501023743);</t>
  </si>
  <si>
    <t>ЛП-№(002180)-(РГ-RU)</t>
  </si>
  <si>
    <t>12.04.2024 463/20-24</t>
  </si>
  <si>
    <t>.4602565036850</t>
  </si>
  <si>
    <t>раствор для внутривенного и внутримышечного введения, 5 мг/мл, 2 мл - ампулы (10) - пачки картонные</t>
  </si>
  <si>
    <t>ЛП-№(001548)-(РГ-RU)</t>
  </si>
  <si>
    <t>08.07.2025 1025/20-25</t>
  </si>
  <si>
    <t>.4670008163470</t>
  </si>
  <si>
    <t>08.07.2025</t>
  </si>
  <si>
    <t>Кофеин-бензоат натрия</t>
  </si>
  <si>
    <t>раствор для подкожного введения, 200 мг/мл, 1 мл - ампулы (10) - коробка картонная</t>
  </si>
  <si>
    <t xml:space="preserve">Вл.Вып.к.Перв.Уп.Втор.Уп.Пр.Открытое акционерное общество "Борисовский завод медицинских препаратов" (ОАО "БЗМП"), Республика Беларусь (600125834); </t>
  </si>
  <si>
    <t>П N010971</t>
  </si>
  <si>
    <t>25.02.2025 154/20-25</t>
  </si>
  <si>
    <t>.4810201000138</t>
  </si>
  <si>
    <t>25.02.2025</t>
  </si>
  <si>
    <t>Глюкоза</t>
  </si>
  <si>
    <t>раствор для инфузий, 10%, 250 мл - флакон (10) - коробка картонная (для стационаров)</t>
  </si>
  <si>
    <t>Вл.Вып.к.Перв.Уп.Втор.Уп.Пр.ООО "Гематек", Россия (7714317800);</t>
  </si>
  <si>
    <t>ЛП-№(010324)-(РГ-RU)</t>
  </si>
  <si>
    <t>17.04.2026 650/25-26/ОС-подтв</t>
  </si>
  <si>
    <t>.4607092932477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</si>
</sst>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₽_-;\-* #,##0.00\ _₽_-;_-* &quot;-&quot;??\ _₽_-;_-@_-"/>
    <numFmt numFmtId="164" formatCode="_-* #,##0.00_р_._-;\-* #,##0.00_р_._-;_-* &quot;-&quot;??_р_._-;_-@_-"/>
    <numFmt numFmtId="165" formatCode="#,##0_ ;\-#,##0\ "/>
    <numFmt numFmtId="166" formatCode="0.000"/>
    <numFmt numFmtId="167" formatCode="#,##0.0000"/>
    <numFmt numFmtId="168" formatCode="[$-10419]###\ ###"/>
    <numFmt numFmtId="169" formatCode="[$-10419]###\ ###\ ##0.00"/>
  </numFmts>
  <fonts count="2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16"/>
      <name val="Times New Roman"/>
      <family val="1"/>
      <charset val="204"/>
    </font>
    <font>
      <b/>
      <sz val="16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4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3333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4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6" fillId="0" borderId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</cellStyleXfs>
  <cellXfs count="115">
    <xf numFmtId="0" fontId="0" fillId="0" borderId="0" xfId="0"/>
    <xf numFmtId="0" fontId="7" fillId="2" borderId="1" xfId="0" applyFont="1" applyFill="1" applyBorder="1" applyAlignment="1">
      <alignment horizontal="center" vertical="center" wrapText="1"/>
    </xf>
    <xf numFmtId="0" fontId="8" fillId="2" borderId="0" xfId="0" applyFont="1" applyFill="1"/>
    <xf numFmtId="0" fontId="8" fillId="2" borderId="0" xfId="0" applyFont="1" applyFill="1" applyAlignment="1">
      <alignment wrapText="1"/>
    </xf>
    <xf numFmtId="4" fontId="8" fillId="2" borderId="0" xfId="0" applyNumberFormat="1" applyFont="1" applyFill="1"/>
    <xf numFmtId="0" fontId="7" fillId="2" borderId="0" xfId="0" applyFont="1" applyFill="1" applyBorder="1" applyAlignment="1">
      <alignment horizontal="right" vertical="center"/>
    </xf>
    <xf numFmtId="4" fontId="7" fillId="2" borderId="0" xfId="0" applyNumberFormat="1" applyFont="1" applyFill="1" applyBorder="1"/>
    <xf numFmtId="0" fontId="9" fillId="2" borderId="0" xfId="0" applyFont="1" applyFill="1"/>
    <xf numFmtId="0" fontId="4" fillId="0" borderId="0" xfId="0" applyFont="1"/>
    <xf numFmtId="0" fontId="10" fillId="2" borderId="0" xfId="0" applyFont="1" applyFill="1" applyAlignment="1">
      <alignment horizontal="right"/>
    </xf>
    <xf numFmtId="0" fontId="4" fillId="0" borderId="0" xfId="0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0" fontId="14" fillId="0" borderId="0" xfId="0" applyFont="1" applyAlignment="1"/>
    <xf numFmtId="0" fontId="15" fillId="0" borderId="0" xfId="0" applyFont="1"/>
    <xf numFmtId="0" fontId="12" fillId="2" borderId="1" xfId="0" applyFont="1" applyFill="1" applyBorder="1" applyAlignment="1">
      <alignment horizontal="center" vertical="center" wrapText="1"/>
    </xf>
    <xf numFmtId="4" fontId="16" fillId="2" borderId="0" xfId="0" applyNumberFormat="1" applyFont="1" applyFill="1"/>
    <xf numFmtId="0" fontId="16" fillId="2" borderId="0" xfId="0" applyFont="1" applyFill="1"/>
    <xf numFmtId="1" fontId="4" fillId="0" borderId="0" xfId="0" applyNumberFormat="1" applyFont="1" applyAlignment="1">
      <alignment horizontal="center" vertical="center"/>
    </xf>
    <xf numFmtId="165" fontId="7" fillId="2" borderId="5" xfId="1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4" fillId="0" borderId="0" xfId="0" applyNumberFormat="1" applyFont="1"/>
    <xf numFmtId="49" fontId="4" fillId="0" borderId="0" xfId="0" applyNumberFormat="1" applyFont="1"/>
    <xf numFmtId="1" fontId="20" fillId="0" borderId="1" xfId="0" applyNumberFormat="1" applyFont="1" applyBorder="1" applyAlignment="1">
      <alignment horizontal="center" vertical="center"/>
    </xf>
    <xf numFmtId="2" fontId="2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0" fillId="3" borderId="1" xfId="0" applyFont="1" applyFill="1" applyBorder="1" applyAlignment="1" applyProtection="1">
      <alignment horizontal="center" vertical="center" wrapText="1"/>
      <protection locked="0"/>
    </xf>
    <xf numFmtId="1" fontId="20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20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2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1" xfId="0" applyFont="1" applyBorder="1" applyAlignment="1">
      <alignment horizontal="center" vertical="center" wrapText="1"/>
    </xf>
    <xf numFmtId="167" fontId="22" fillId="0" borderId="1" xfId="1" applyNumberFormat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165" fontId="12" fillId="2" borderId="5" xfId="1" applyNumberFormat="1" applyFont="1" applyFill="1" applyBorder="1" applyAlignment="1">
      <alignment horizontal="center" vertical="center" wrapText="1"/>
    </xf>
    <xf numFmtId="165" fontId="12" fillId="2" borderId="1" xfId="1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6" xfId="0" applyFont="1" applyBorder="1" applyAlignment="1" applyProtection="1">
      <alignment horizontal="center" vertical="center" wrapText="1"/>
      <protection locked="0"/>
    </xf>
    <xf numFmtId="168" fontId="25" fillId="0" borderId="6" xfId="0" applyNumberFormat="1" applyFont="1" applyBorder="1" applyAlignment="1" applyProtection="1">
      <alignment horizontal="center" vertical="center" wrapText="1"/>
      <protection locked="0"/>
    </xf>
    <xf numFmtId="169" fontId="25" fillId="0" borderId="6" xfId="0" applyNumberFormat="1" applyFont="1" applyBorder="1" applyAlignment="1" applyProtection="1">
      <alignment horizontal="center" vertical="center" wrapText="1"/>
      <protection locked="0"/>
    </xf>
    <xf numFmtId="0" fontId="26" fillId="0" borderId="6" xfId="0" applyFont="1" applyBorder="1" applyAlignment="1" applyProtection="1">
      <alignment horizontal="center" vertical="center" wrapText="1"/>
      <protection locked="0"/>
    </xf>
    <xf numFmtId="14" fontId="26" fillId="0" borderId="7" xfId="0" applyNumberFormat="1" applyFont="1" applyBorder="1" applyAlignment="1" applyProtection="1">
      <alignment horizontal="center" vertical="center" wrapText="1"/>
      <protection locked="0"/>
    </xf>
    <xf numFmtId="167" fontId="4" fillId="0" borderId="0" xfId="0" applyNumberFormat="1" applyFont="1" applyFill="1"/>
    <xf numFmtId="167" fontId="4" fillId="0" borderId="0" xfId="0" applyNumberFormat="1" applyFont="1" applyAlignment="1">
      <alignment horizontal="right" vertical="center"/>
    </xf>
    <xf numFmtId="167" fontId="13" fillId="0" borderId="1" xfId="1" applyNumberFormat="1" applyFont="1" applyFill="1" applyBorder="1" applyAlignment="1">
      <alignment horizontal="center" vertical="center" wrapText="1"/>
    </xf>
    <xf numFmtId="167" fontId="13" fillId="2" borderId="1" xfId="0" applyNumberFormat="1" applyFont="1" applyFill="1" applyBorder="1" applyAlignment="1">
      <alignment horizontal="center" vertical="center" wrapText="1"/>
    </xf>
    <xf numFmtId="167" fontId="4" fillId="0" borderId="0" xfId="0" applyNumberFormat="1" applyFont="1"/>
    <xf numFmtId="167" fontId="8" fillId="2" borderId="0" xfId="0" applyNumberFormat="1" applyFont="1" applyFill="1"/>
    <xf numFmtId="167" fontId="7" fillId="2" borderId="1" xfId="0" applyNumberFormat="1" applyFont="1" applyFill="1" applyBorder="1" applyAlignment="1">
      <alignment horizontal="center" vertical="center" wrapText="1"/>
    </xf>
    <xf numFmtId="167" fontId="12" fillId="2" borderId="1" xfId="0" applyNumberFormat="1" applyFont="1" applyFill="1" applyBorder="1" applyAlignment="1">
      <alignment horizontal="center" vertical="center" wrapText="1"/>
    </xf>
    <xf numFmtId="167" fontId="7" fillId="2" borderId="0" xfId="0" applyNumberFormat="1" applyFont="1" applyFill="1" applyBorder="1" applyAlignment="1">
      <alignment horizontal="right" vertical="center"/>
    </xf>
    <xf numFmtId="167" fontId="14" fillId="0" borderId="0" xfId="0" applyNumberFormat="1" applyFont="1" applyAlignment="1"/>
    <xf numFmtId="167" fontId="11" fillId="2" borderId="0" xfId="0" applyNumberFormat="1" applyFont="1" applyFill="1"/>
    <xf numFmtId="167" fontId="9" fillId="2" borderId="0" xfId="0" applyNumberFormat="1" applyFont="1" applyFill="1"/>
    <xf numFmtId="167" fontId="7" fillId="2" borderId="0" xfId="0" applyNumberFormat="1" applyFont="1" applyFill="1" applyBorder="1" applyAlignment="1">
      <alignment horizontal="center"/>
    </xf>
    <xf numFmtId="167" fontId="15" fillId="0" borderId="0" xfId="0" applyNumberFormat="1" applyFont="1"/>
    <xf numFmtId="0" fontId="21" fillId="0" borderId="1" xfId="0" applyFont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4" fontId="12" fillId="2" borderId="1" xfId="0" applyNumberFormat="1" applyFont="1" applyFill="1" applyBorder="1" applyAlignment="1">
      <alignment horizontal="center" vertical="center"/>
    </xf>
    <xf numFmtId="2" fontId="12" fillId="0" borderId="1" xfId="0" applyNumberFormat="1" applyFont="1" applyFill="1" applyBorder="1" applyAlignment="1">
      <alignment horizontal="center" vertical="center" wrapText="1"/>
    </xf>
    <xf numFmtId="4" fontId="12" fillId="2" borderId="0" xfId="0" applyNumberFormat="1" applyFont="1" applyFill="1"/>
    <xf numFmtId="0" fontId="12" fillId="2" borderId="0" xfId="0" applyFont="1" applyFill="1"/>
    <xf numFmtId="4" fontId="5" fillId="2" borderId="11" xfId="0" applyNumberFormat="1" applyFont="1" applyFill="1" applyBorder="1" applyAlignment="1">
      <alignment horizontal="center" vertical="center"/>
    </xf>
    <xf numFmtId="166" fontId="10" fillId="0" borderId="0" xfId="0" applyNumberFormat="1" applyFont="1" applyFill="1"/>
    <xf numFmtId="166" fontId="9" fillId="0" borderId="0" xfId="0" applyNumberFormat="1" applyFont="1" applyFill="1"/>
    <xf numFmtId="166" fontId="8" fillId="0" borderId="0" xfId="0" applyNumberFormat="1" applyFont="1" applyFill="1"/>
    <xf numFmtId="0" fontId="7" fillId="0" borderId="1" xfId="0" applyFont="1" applyFill="1" applyBorder="1" applyAlignment="1">
      <alignment horizontal="center" vertical="center" wrapText="1"/>
    </xf>
    <xf numFmtId="166" fontId="7" fillId="0" borderId="0" xfId="0" applyNumberFormat="1" applyFont="1" applyFill="1" applyBorder="1" applyAlignment="1">
      <alignment horizontal="right" vertical="center"/>
    </xf>
    <xf numFmtId="166" fontId="15" fillId="0" borderId="0" xfId="0" applyNumberFormat="1" applyFont="1" applyFill="1"/>
    <xf numFmtId="0" fontId="11" fillId="0" borderId="0" xfId="0" applyFont="1" applyFill="1"/>
    <xf numFmtId="0" fontId="9" fillId="0" borderId="0" xfId="0" applyFont="1" applyFill="1"/>
    <xf numFmtId="0" fontId="7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right" vertical="center"/>
    </xf>
    <xf numFmtId="4" fontId="15" fillId="0" borderId="0" xfId="0" applyNumberFormat="1" applyFont="1" applyFill="1"/>
    <xf numFmtId="0" fontId="8" fillId="0" borderId="0" xfId="0" applyFont="1" applyFill="1"/>
    <xf numFmtId="4" fontId="8" fillId="0" borderId="0" xfId="0" applyNumberFormat="1" applyFont="1" applyFill="1"/>
    <xf numFmtId="167" fontId="12" fillId="0" borderId="1" xfId="0" applyNumberFormat="1" applyFont="1" applyFill="1" applyBorder="1" applyAlignment="1">
      <alignment horizontal="center" vertical="center" wrapText="1"/>
    </xf>
    <xf numFmtId="167" fontId="12" fillId="0" borderId="4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6" xfId="0" applyFont="1" applyBorder="1" applyAlignment="1" applyProtection="1">
      <alignment horizontal="center" vertical="center" wrapText="1"/>
      <protection locked="0"/>
    </xf>
    <xf numFmtId="168" fontId="12" fillId="0" borderId="6" xfId="0" applyNumberFormat="1" applyFont="1" applyBorder="1" applyAlignment="1" applyProtection="1">
      <alignment horizontal="center" vertical="center" wrapText="1"/>
      <protection locked="0"/>
    </xf>
    <xf numFmtId="169" fontId="12" fillId="0" borderId="6" xfId="0" applyNumberFormat="1" applyFont="1" applyBorder="1" applyAlignment="1" applyProtection="1">
      <alignment horizontal="center" vertical="center" wrapText="1"/>
      <protection locked="0"/>
    </xf>
    <xf numFmtId="0" fontId="22" fillId="0" borderId="6" xfId="0" applyFont="1" applyBorder="1" applyAlignment="1" applyProtection="1">
      <alignment horizontal="center" vertical="center" wrapText="1"/>
      <protection locked="0"/>
    </xf>
    <xf numFmtId="14" fontId="22" fillId="0" borderId="7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left" vertical="top"/>
    </xf>
    <xf numFmtId="0" fontId="18" fillId="2" borderId="0" xfId="0" applyFont="1" applyFill="1" applyAlignment="1">
      <alignment horizontal="right"/>
    </xf>
    <xf numFmtId="0" fontId="10" fillId="2" borderId="0" xfId="0" applyFont="1" applyFill="1" applyAlignment="1">
      <alignment horizontal="right"/>
    </xf>
    <xf numFmtId="0" fontId="18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right" vertical="center"/>
    </xf>
    <xf numFmtId="0" fontId="5" fillId="2" borderId="10" xfId="0" applyFont="1" applyFill="1" applyBorder="1" applyAlignment="1">
      <alignment horizontal="right" vertical="center"/>
    </xf>
    <xf numFmtId="0" fontId="18" fillId="2" borderId="0" xfId="0" applyFont="1" applyFill="1" applyAlignment="1">
      <alignment horizontal="right" vertical="top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4" fontId="7" fillId="0" borderId="1" xfId="0" applyNumberFormat="1" applyFont="1" applyFill="1" applyBorder="1" applyAlignment="1">
      <alignment horizontal="center" vertical="center" wrapText="1"/>
    </xf>
    <xf numFmtId="0" fontId="27" fillId="0" borderId="0" xfId="0" applyFont="1" applyFill="1"/>
    <xf numFmtId="0" fontId="4" fillId="0" borderId="0" xfId="0" applyFont="1" applyFill="1" applyAlignment="1">
      <alignment wrapText="1"/>
    </xf>
    <xf numFmtId="0" fontId="19" fillId="0" borderId="1" xfId="0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5" fillId="0" borderId="0" xfId="0" applyFont="1" applyFill="1"/>
  </cellXfs>
  <cellStyles count="5">
    <cellStyle name="Обычный" xfId="0" builtinId="0"/>
    <cellStyle name="Обычный 3" xfId="2"/>
    <cellStyle name="Финансовый" xfId="1" builtinId="3"/>
    <cellStyle name="Финансовый 2" xfId="3"/>
    <cellStyle name="Финансовый 6" xfId="4"/>
  </cellStyles>
  <dxfs count="0"/>
  <tableStyles count="0" defaultTableStyle="TableStyleMedium2" defaultPivotStyle="PivotStyleLight16"/>
  <colors>
    <mruColors>
      <color rgb="FFFF3300"/>
      <color rgb="FF99FFCC"/>
      <color rgb="FF008000"/>
      <color rgb="FF66FFFF"/>
      <color rgb="FF00FF00"/>
      <color rgb="FFCCFFFF"/>
      <color rgb="FFCCFF33"/>
      <color rgb="FFFF66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P19"/>
  <sheetViews>
    <sheetView tabSelected="1" zoomScale="80" zoomScaleNormal="80" workbookViewId="0">
      <selection activeCell="E37" sqref="E37"/>
    </sheetView>
  </sheetViews>
  <sheetFormatPr defaultColWidth="8.85546875" defaultRowHeight="15" x14ac:dyDescent="0.25"/>
  <cols>
    <col min="1" max="1" width="5.5703125" style="2" customWidth="1"/>
    <col min="2" max="2" width="11.28515625" style="2" customWidth="1"/>
    <col min="3" max="3" width="31.140625" style="2" customWidth="1"/>
    <col min="4" max="4" width="44.7109375" style="2" customWidth="1"/>
    <col min="5" max="5" width="13" style="3" customWidth="1"/>
    <col min="6" max="6" width="12.140625" style="3" customWidth="1"/>
    <col min="7" max="8" width="24.140625" style="49" customWidth="1"/>
    <col min="9" max="10" width="24.140625" style="76" customWidth="1"/>
    <col min="11" max="11" width="24.140625" style="49" customWidth="1"/>
    <col min="12" max="12" width="17.42578125" style="67" customWidth="1"/>
    <col min="13" max="13" width="30.7109375" style="2" customWidth="1"/>
    <col min="14" max="16" width="8.85546875" style="4"/>
    <col min="17" max="16384" width="8.85546875" style="2"/>
  </cols>
  <sheetData>
    <row r="1" spans="1:16" ht="21" customHeight="1" x14ac:dyDescent="0.35">
      <c r="I1" s="71"/>
      <c r="J1" s="71"/>
      <c r="K1" s="54"/>
      <c r="L1" s="89"/>
      <c r="M1" s="89"/>
    </row>
    <row r="2" spans="1:16" ht="47.25" customHeight="1" x14ac:dyDescent="0.25">
      <c r="I2" s="96" t="s">
        <v>41</v>
      </c>
      <c r="J2" s="96"/>
      <c r="K2" s="96"/>
      <c r="L2" s="96"/>
      <c r="M2" s="96"/>
    </row>
    <row r="3" spans="1:16" ht="13.5" customHeight="1" x14ac:dyDescent="0.3">
      <c r="I3" s="88"/>
      <c r="J3" s="88"/>
      <c r="K3" s="88"/>
      <c r="L3" s="88"/>
      <c r="M3" s="88"/>
    </row>
    <row r="4" spans="1:16" ht="8.25" customHeight="1" x14ac:dyDescent="0.35">
      <c r="I4" s="71"/>
      <c r="J4" s="71"/>
      <c r="K4" s="54"/>
      <c r="L4" s="65"/>
      <c r="M4" s="9"/>
    </row>
    <row r="5" spans="1:16" ht="12.75" hidden="1" customHeight="1" x14ac:dyDescent="0.35">
      <c r="I5" s="72"/>
      <c r="J5" s="72"/>
      <c r="K5" s="55"/>
      <c r="L5" s="66"/>
      <c r="M5" s="7"/>
    </row>
    <row r="6" spans="1:16" ht="63.95" customHeight="1" x14ac:dyDescent="0.25">
      <c r="A6" s="90" t="s">
        <v>43</v>
      </c>
      <c r="B6" s="90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</row>
    <row r="7" spans="1:16" x14ac:dyDescent="0.25">
      <c r="D7" s="92"/>
      <c r="E7" s="92"/>
      <c r="F7" s="92"/>
      <c r="G7" s="92"/>
      <c r="H7" s="92"/>
      <c r="I7" s="73"/>
      <c r="J7" s="73"/>
      <c r="K7" s="56"/>
    </row>
    <row r="8" spans="1:16" ht="113.25" customHeight="1" x14ac:dyDescent="0.25">
      <c r="A8" s="1" t="s">
        <v>0</v>
      </c>
      <c r="B8" s="1" t="s">
        <v>37</v>
      </c>
      <c r="C8" s="32" t="s">
        <v>1</v>
      </c>
      <c r="D8" s="1" t="s">
        <v>2</v>
      </c>
      <c r="E8" s="1" t="s">
        <v>3</v>
      </c>
      <c r="F8" s="18" t="s">
        <v>31</v>
      </c>
      <c r="G8" s="50" t="s">
        <v>22</v>
      </c>
      <c r="H8" s="50" t="s">
        <v>23</v>
      </c>
      <c r="I8" s="68" t="s">
        <v>24</v>
      </c>
      <c r="J8" s="68" t="s">
        <v>25</v>
      </c>
      <c r="K8" s="50" t="s">
        <v>26</v>
      </c>
      <c r="L8" s="68" t="s">
        <v>33</v>
      </c>
      <c r="M8" s="1" t="s">
        <v>4</v>
      </c>
    </row>
    <row r="9" spans="1:16" s="63" customFormat="1" ht="60" x14ac:dyDescent="0.25">
      <c r="A9" s="1">
        <v>1</v>
      </c>
      <c r="B9" s="33" t="s">
        <v>38</v>
      </c>
      <c r="C9" s="37" t="s">
        <v>44</v>
      </c>
      <c r="D9" s="34" t="s">
        <v>45</v>
      </c>
      <c r="E9" s="14" t="s">
        <v>39</v>
      </c>
      <c r="F9" s="35">
        <v>125000</v>
      </c>
      <c r="G9" s="79">
        <v>0.29749999999999999</v>
      </c>
      <c r="H9" s="78">
        <v>0.3</v>
      </c>
      <c r="I9" s="61" t="s">
        <v>30</v>
      </c>
      <c r="J9" s="61" t="s">
        <v>27</v>
      </c>
      <c r="K9" s="51">
        <f t="shared" ref="K9:K13" si="0">MIN(G9:H9)</f>
        <v>0.29749999999999999</v>
      </c>
      <c r="L9" s="59">
        <f>K9*1.1*1.1</f>
        <v>0.36</v>
      </c>
      <c r="M9" s="60">
        <f t="shared" ref="M9:M12" si="1">F9*L9</f>
        <v>45000</v>
      </c>
      <c r="N9" s="62"/>
      <c r="O9" s="62"/>
      <c r="P9" s="62"/>
    </row>
    <row r="10" spans="1:16" s="63" customFormat="1" ht="90" x14ac:dyDescent="0.25">
      <c r="A10" s="1">
        <v>2</v>
      </c>
      <c r="B10" s="14" t="s">
        <v>38</v>
      </c>
      <c r="C10" s="38" t="s">
        <v>46</v>
      </c>
      <c r="D10" s="14" t="s">
        <v>47</v>
      </c>
      <c r="E10" s="14" t="s">
        <v>51</v>
      </c>
      <c r="F10" s="36">
        <v>200000</v>
      </c>
      <c r="G10" s="31">
        <v>0.32140000000000002</v>
      </c>
      <c r="H10" s="78">
        <v>0.32179999999999997</v>
      </c>
      <c r="I10" s="61" t="s">
        <v>30</v>
      </c>
      <c r="J10" s="61" t="s">
        <v>27</v>
      </c>
      <c r="K10" s="51">
        <f t="shared" si="0"/>
        <v>0.32140000000000002</v>
      </c>
      <c r="L10" s="59">
        <f>K10*1.1*1.12</f>
        <v>0.4</v>
      </c>
      <c r="M10" s="60">
        <f t="shared" si="1"/>
        <v>80000</v>
      </c>
      <c r="N10" s="62"/>
      <c r="O10" s="62"/>
      <c r="P10" s="62"/>
    </row>
    <row r="11" spans="1:16" s="63" customFormat="1" ht="135" x14ac:dyDescent="0.25">
      <c r="A11" s="1">
        <v>3</v>
      </c>
      <c r="B11" s="14" t="s">
        <v>38</v>
      </c>
      <c r="C11" s="38" t="s">
        <v>48</v>
      </c>
      <c r="D11" s="14" t="s">
        <v>49</v>
      </c>
      <c r="E11" s="14" t="s">
        <v>50</v>
      </c>
      <c r="F11" s="36">
        <v>900</v>
      </c>
      <c r="G11" s="31">
        <v>99.082599999999999</v>
      </c>
      <c r="H11" s="78">
        <v>99.085300000000004</v>
      </c>
      <c r="I11" s="61" t="s">
        <v>30</v>
      </c>
      <c r="J11" s="61" t="s">
        <v>27</v>
      </c>
      <c r="K11" s="51">
        <f t="shared" si="0"/>
        <v>99.082599999999999</v>
      </c>
      <c r="L11" s="59">
        <f>K11*1.1*1.1</f>
        <v>119.89</v>
      </c>
      <c r="M11" s="60">
        <f t="shared" si="1"/>
        <v>107901</v>
      </c>
      <c r="N11" s="62"/>
      <c r="O11" s="62"/>
      <c r="P11" s="62"/>
    </row>
    <row r="12" spans="1:16" s="63" customFormat="1" ht="90" x14ac:dyDescent="0.25">
      <c r="A12" s="1">
        <v>4</v>
      </c>
      <c r="B12" s="14" t="s">
        <v>38</v>
      </c>
      <c r="C12" s="38" t="s">
        <v>52</v>
      </c>
      <c r="D12" s="14" t="s">
        <v>53</v>
      </c>
      <c r="E12" s="14" t="s">
        <v>39</v>
      </c>
      <c r="F12" s="36">
        <v>1000</v>
      </c>
      <c r="G12" s="31">
        <v>4.3019999999999996</v>
      </c>
      <c r="H12" s="78">
        <v>6.27</v>
      </c>
      <c r="I12" s="61" t="s">
        <v>30</v>
      </c>
      <c r="J12" s="61" t="s">
        <v>27</v>
      </c>
      <c r="K12" s="51">
        <f t="shared" si="0"/>
        <v>4.3019999999999996</v>
      </c>
      <c r="L12" s="59">
        <f>K12*1.1*1.12</f>
        <v>5.3</v>
      </c>
      <c r="M12" s="60">
        <f t="shared" si="1"/>
        <v>5300</v>
      </c>
      <c r="N12" s="62"/>
      <c r="O12" s="62"/>
      <c r="P12" s="62"/>
    </row>
    <row r="13" spans="1:16" s="63" customFormat="1" ht="120" x14ac:dyDescent="0.25">
      <c r="A13" s="1">
        <v>5</v>
      </c>
      <c r="B13" s="14" t="s">
        <v>38</v>
      </c>
      <c r="C13" s="38" t="s">
        <v>54</v>
      </c>
      <c r="D13" s="14" t="s">
        <v>55</v>
      </c>
      <c r="E13" s="14" t="s">
        <v>39</v>
      </c>
      <c r="F13" s="36">
        <v>70</v>
      </c>
      <c r="G13" s="31">
        <v>3.59</v>
      </c>
      <c r="H13" s="78">
        <v>3.5950000000000002</v>
      </c>
      <c r="I13" s="61" t="s">
        <v>30</v>
      </c>
      <c r="J13" s="61" t="s">
        <v>27</v>
      </c>
      <c r="K13" s="51">
        <f t="shared" si="0"/>
        <v>3.59</v>
      </c>
      <c r="L13" s="59">
        <f>K13*1.1*1.18</f>
        <v>4.66</v>
      </c>
      <c r="M13" s="60">
        <f>L13*F13</f>
        <v>326.2</v>
      </c>
      <c r="N13" s="62"/>
      <c r="O13" s="62"/>
      <c r="P13" s="62"/>
    </row>
    <row r="14" spans="1:16" s="16" customFormat="1" ht="23.1" customHeight="1" x14ac:dyDescent="0.25">
      <c r="A14" s="93" t="s">
        <v>5</v>
      </c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5"/>
      <c r="M14" s="64">
        <f>SUM(M9:M13)</f>
        <v>238527.2</v>
      </c>
      <c r="N14" s="15"/>
      <c r="O14" s="15"/>
      <c r="P14" s="15"/>
    </row>
    <row r="15" spans="1:16" x14ac:dyDescent="0.25">
      <c r="A15" s="5"/>
      <c r="B15" s="5"/>
      <c r="C15" s="5"/>
      <c r="D15" s="5"/>
      <c r="E15" s="5"/>
      <c r="F15" s="5"/>
      <c r="G15" s="52"/>
      <c r="H15" s="52"/>
      <c r="I15" s="74"/>
      <c r="J15" s="74"/>
      <c r="K15" s="52"/>
      <c r="L15" s="69"/>
      <c r="M15" s="6"/>
    </row>
    <row r="17" spans="1:16" s="13" customFormat="1" ht="15.75" x14ac:dyDescent="0.25">
      <c r="A17" s="12" t="s">
        <v>35</v>
      </c>
      <c r="B17" s="12"/>
      <c r="C17" s="12"/>
      <c r="D17" s="12"/>
      <c r="E17" s="12"/>
      <c r="F17" s="12"/>
      <c r="G17" s="53"/>
      <c r="H17" s="53"/>
      <c r="I17" s="75"/>
      <c r="J17" s="114"/>
      <c r="K17" s="57"/>
      <c r="L17" s="70"/>
    </row>
    <row r="18" spans="1:16" s="13" customFormat="1" ht="15.75" x14ac:dyDescent="0.25">
      <c r="A18" s="12" t="s">
        <v>36</v>
      </c>
      <c r="B18" s="12"/>
      <c r="C18" s="12"/>
      <c r="D18" s="12"/>
      <c r="E18" s="12"/>
      <c r="F18" s="12"/>
      <c r="G18" s="53"/>
      <c r="H18" s="53"/>
      <c r="I18" s="75"/>
      <c r="J18" s="114"/>
      <c r="K18" s="57"/>
      <c r="L18" s="70"/>
    </row>
    <row r="19" spans="1:16" s="76" customFormat="1" ht="104.25" customHeight="1" x14ac:dyDescent="0.25">
      <c r="A19" s="86" t="s">
        <v>40</v>
      </c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77"/>
      <c r="O19" s="77"/>
      <c r="P19" s="77"/>
    </row>
  </sheetData>
  <mergeCells count="7">
    <mergeCell ref="A19:M19"/>
    <mergeCell ref="I3:M3"/>
    <mergeCell ref="L1:M1"/>
    <mergeCell ref="A6:M6"/>
    <mergeCell ref="D7:H7"/>
    <mergeCell ref="A14:L14"/>
    <mergeCell ref="I2:M2"/>
  </mergeCells>
  <pageMargins left="0.25" right="0.25" top="0.75" bottom="0.75" header="0.3" footer="0.3"/>
  <pageSetup paperSize="9" scale="4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H11"/>
  <sheetViews>
    <sheetView zoomScale="80" zoomScaleNormal="80" workbookViewId="0">
      <selection activeCell="K8" sqref="K8"/>
    </sheetView>
  </sheetViews>
  <sheetFormatPr defaultColWidth="8.85546875" defaultRowHeight="15" x14ac:dyDescent="0.25"/>
  <cols>
    <col min="1" max="1" width="5.5703125" style="8" customWidth="1"/>
    <col min="2" max="2" width="28" style="8" customWidth="1"/>
    <col min="3" max="3" width="56.140625" style="8" customWidth="1"/>
    <col min="4" max="4" width="14.140625" style="107" customWidth="1"/>
    <col min="5" max="7" width="15.5703125" style="44" customWidth="1"/>
    <col min="8" max="8" width="17.85546875" style="48" customWidth="1"/>
    <col min="9" max="16384" width="8.85546875" style="8"/>
  </cols>
  <sheetData>
    <row r="1" spans="1:8" ht="21" customHeight="1" x14ac:dyDescent="0.25">
      <c r="H1" s="45" t="s">
        <v>7</v>
      </c>
    </row>
    <row r="3" spans="1:8" ht="54.95" customHeight="1" x14ac:dyDescent="0.25">
      <c r="A3" s="98" t="s">
        <v>32</v>
      </c>
      <c r="B3" s="99"/>
      <c r="C3" s="99"/>
      <c r="D3" s="99"/>
      <c r="E3" s="99"/>
      <c r="F3" s="99"/>
      <c r="G3" s="99"/>
      <c r="H3" s="99"/>
    </row>
    <row r="4" spans="1:8" ht="15.75" x14ac:dyDescent="0.25">
      <c r="A4" s="97"/>
      <c r="B4" s="97"/>
      <c r="C4" s="97"/>
      <c r="D4" s="97"/>
      <c r="E4" s="97"/>
      <c r="F4" s="97"/>
      <c r="G4" s="97"/>
      <c r="H4" s="97"/>
    </row>
    <row r="5" spans="1:8" ht="99.75" customHeight="1" x14ac:dyDescent="0.25">
      <c r="A5" s="19" t="s">
        <v>0</v>
      </c>
      <c r="B5" s="20" t="s">
        <v>1</v>
      </c>
      <c r="C5" s="19" t="s">
        <v>8</v>
      </c>
      <c r="D5" s="108" t="s">
        <v>3</v>
      </c>
      <c r="E5" s="46" t="s">
        <v>56</v>
      </c>
      <c r="F5" s="46" t="s">
        <v>57</v>
      </c>
      <c r="G5" s="46" t="s">
        <v>58</v>
      </c>
      <c r="H5" s="47" t="s">
        <v>11</v>
      </c>
    </row>
    <row r="6" spans="1:8" ht="60" x14ac:dyDescent="0.25">
      <c r="A6" s="30">
        <v>1</v>
      </c>
      <c r="B6" s="37" t="s">
        <v>44</v>
      </c>
      <c r="C6" s="34" t="s">
        <v>45</v>
      </c>
      <c r="D6" s="80" t="s">
        <v>39</v>
      </c>
      <c r="E6" s="31">
        <v>0.29909999999999998</v>
      </c>
      <c r="F6" s="31">
        <v>0.29749999999999999</v>
      </c>
      <c r="G6" s="31">
        <v>0.29809999999999998</v>
      </c>
      <c r="H6" s="31">
        <f t="shared" ref="H6:H10" si="0">MIN(E6:G6)</f>
        <v>0.29749999999999999</v>
      </c>
    </row>
    <row r="7" spans="1:8" ht="90" x14ac:dyDescent="0.25">
      <c r="A7" s="58">
        <v>2</v>
      </c>
      <c r="B7" s="38" t="s">
        <v>46</v>
      </c>
      <c r="C7" s="14" t="s">
        <v>47</v>
      </c>
      <c r="D7" s="80" t="s">
        <v>51</v>
      </c>
      <c r="E7" s="31">
        <v>0.3216</v>
      </c>
      <c r="F7" s="31">
        <v>0.32140000000000002</v>
      </c>
      <c r="G7" s="31">
        <v>0.32150000000000001</v>
      </c>
      <c r="H7" s="31">
        <f t="shared" si="0"/>
        <v>0.32140000000000002</v>
      </c>
    </row>
    <row r="8" spans="1:8" ht="135" x14ac:dyDescent="0.25">
      <c r="A8" s="58">
        <v>3</v>
      </c>
      <c r="B8" s="38" t="s">
        <v>48</v>
      </c>
      <c r="C8" s="14" t="s">
        <v>49</v>
      </c>
      <c r="D8" s="80" t="s">
        <v>50</v>
      </c>
      <c r="E8" s="31">
        <v>99.084199999999996</v>
      </c>
      <c r="F8" s="31">
        <v>99.082599999999999</v>
      </c>
      <c r="G8" s="31">
        <v>99.083200000000005</v>
      </c>
      <c r="H8" s="31">
        <f t="shared" si="0"/>
        <v>99.082599999999999</v>
      </c>
    </row>
    <row r="9" spans="1:8" ht="90" x14ac:dyDescent="0.25">
      <c r="A9" s="58">
        <v>4</v>
      </c>
      <c r="B9" s="38" t="s">
        <v>52</v>
      </c>
      <c r="C9" s="14" t="s">
        <v>53</v>
      </c>
      <c r="D9" s="80" t="s">
        <v>39</v>
      </c>
      <c r="E9" s="31">
        <v>4.6609999999999996</v>
      </c>
      <c r="F9" s="31">
        <v>4.3019999999999996</v>
      </c>
      <c r="G9" s="31">
        <v>4.4645000000000001</v>
      </c>
      <c r="H9" s="31">
        <f t="shared" si="0"/>
        <v>4.3019999999999996</v>
      </c>
    </row>
    <row r="10" spans="1:8" ht="90" x14ac:dyDescent="0.25">
      <c r="A10" s="58">
        <v>5</v>
      </c>
      <c r="B10" s="38" t="s">
        <v>54</v>
      </c>
      <c r="C10" s="14" t="s">
        <v>55</v>
      </c>
      <c r="D10" s="80" t="s">
        <v>39</v>
      </c>
      <c r="E10" s="31">
        <v>3.5939999999999999</v>
      </c>
      <c r="F10" s="31">
        <v>3.59</v>
      </c>
      <c r="G10" s="31">
        <v>3.5920000000000001</v>
      </c>
      <c r="H10" s="31">
        <f t="shared" si="0"/>
        <v>3.59</v>
      </c>
    </row>
    <row r="11" spans="1:8" ht="36" customHeight="1" x14ac:dyDescent="0.25">
      <c r="A11" s="100" t="s">
        <v>6</v>
      </c>
      <c r="B11" s="100"/>
      <c r="C11" s="100"/>
      <c r="D11" s="100"/>
      <c r="E11" s="100"/>
      <c r="F11" s="100"/>
      <c r="G11" s="100"/>
      <c r="H11" s="100"/>
    </row>
  </sheetData>
  <mergeCells count="3">
    <mergeCell ref="A4:H4"/>
    <mergeCell ref="A3:H3"/>
    <mergeCell ref="A11:H11"/>
  </mergeCells>
  <pageMargins left="0.23622047244094491" right="0.23622047244094491" top="0.74803149606299213" bottom="0.74803149606299213" header="0.31496062992125984" footer="0.31496062992125984"/>
  <pageSetup paperSize="9" scale="9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12"/>
  <sheetViews>
    <sheetView zoomScale="90" zoomScaleNormal="90" workbookViewId="0">
      <selection activeCell="N1" sqref="N1:N1048576"/>
    </sheetView>
  </sheetViews>
  <sheetFormatPr defaultColWidth="9.140625" defaultRowHeight="15" x14ac:dyDescent="0.25"/>
  <cols>
    <col min="1" max="1" width="6.42578125" style="104" customWidth="1"/>
    <col min="2" max="2" width="12.140625" style="22" customWidth="1"/>
    <col min="3" max="3" width="34.7109375" style="8" customWidth="1"/>
    <col min="4" max="4" width="20.28515625" style="8" customWidth="1"/>
    <col min="5" max="5" width="28.7109375" style="8" customWidth="1"/>
    <col min="6" max="6" width="37.5703125" style="8" customWidth="1"/>
    <col min="7" max="7" width="14.7109375" style="22" customWidth="1"/>
    <col min="8" max="8" width="13.42578125" style="8" customWidth="1"/>
    <col min="9" max="9" width="10.7109375" style="8" customWidth="1"/>
    <col min="10" max="10" width="11.140625" style="8" customWidth="1"/>
    <col min="11" max="11" width="14.28515625" style="22" customWidth="1"/>
    <col min="12" max="12" width="16" style="23" customWidth="1"/>
    <col min="13" max="13" width="13.7109375" style="8" customWidth="1"/>
    <col min="14" max="14" width="11.7109375" style="106" customWidth="1"/>
    <col min="15" max="16384" width="9.140625" style="8"/>
  </cols>
  <sheetData>
    <row r="2" spans="1:14" x14ac:dyDescent="0.25">
      <c r="B2" s="17"/>
      <c r="C2" s="10"/>
      <c r="D2" s="10"/>
      <c r="E2" s="10"/>
      <c r="F2" s="10"/>
      <c r="G2" s="17"/>
      <c r="H2" s="11"/>
      <c r="I2" s="11"/>
      <c r="J2" s="21"/>
      <c r="M2" s="101" t="s">
        <v>29</v>
      </c>
      <c r="N2" s="101"/>
    </row>
    <row r="3" spans="1:14" x14ac:dyDescent="0.25">
      <c r="A3" s="103" t="s">
        <v>10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</row>
    <row r="4" spans="1:14" x14ac:dyDescent="0.25">
      <c r="A4" s="103" t="s">
        <v>9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</row>
    <row r="5" spans="1:14" x14ac:dyDescent="0.25">
      <c r="A5" s="102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</row>
    <row r="7" spans="1:14" s="10" customFormat="1" ht="82.5" customHeight="1" x14ac:dyDescent="0.25">
      <c r="A7" s="24" t="s">
        <v>12</v>
      </c>
      <c r="B7" s="1" t="s">
        <v>37</v>
      </c>
      <c r="C7" s="25" t="s">
        <v>1</v>
      </c>
      <c r="D7" s="25" t="s">
        <v>13</v>
      </c>
      <c r="E7" s="25" t="s">
        <v>14</v>
      </c>
      <c r="F7" s="26" t="s">
        <v>15</v>
      </c>
      <c r="G7" s="27" t="s">
        <v>16</v>
      </c>
      <c r="H7" s="28" t="s">
        <v>17</v>
      </c>
      <c r="I7" s="26" t="s">
        <v>18</v>
      </c>
      <c r="J7" s="26" t="s">
        <v>19</v>
      </c>
      <c r="K7" s="27" t="s">
        <v>20</v>
      </c>
      <c r="L7" s="29" t="s">
        <v>28</v>
      </c>
      <c r="M7" s="29" t="s">
        <v>21</v>
      </c>
      <c r="N7" s="105" t="s">
        <v>34</v>
      </c>
    </row>
    <row r="8" spans="1:14" s="10" customFormat="1" ht="60" x14ac:dyDescent="0.25">
      <c r="A8" s="24">
        <v>1</v>
      </c>
      <c r="B8" s="14" t="s">
        <v>38</v>
      </c>
      <c r="C8" s="37" t="s">
        <v>44</v>
      </c>
      <c r="D8" s="39" t="s">
        <v>83</v>
      </c>
      <c r="E8" s="39" t="s">
        <v>84</v>
      </c>
      <c r="F8" s="39" t="s">
        <v>85</v>
      </c>
      <c r="G8" s="40">
        <v>10</v>
      </c>
      <c r="H8" s="41">
        <v>750</v>
      </c>
      <c r="I8" s="39" t="s">
        <v>86</v>
      </c>
      <c r="J8" s="39" t="s">
        <v>87</v>
      </c>
      <c r="K8" s="42" t="s">
        <v>88</v>
      </c>
      <c r="L8" s="43">
        <v>46131</v>
      </c>
      <c r="M8" s="80" t="s">
        <v>39</v>
      </c>
      <c r="N8" s="78">
        <f>H8/10/250</f>
        <v>0.3</v>
      </c>
    </row>
    <row r="9" spans="1:14" s="10" customFormat="1" ht="90" x14ac:dyDescent="0.25">
      <c r="A9" s="24">
        <v>2</v>
      </c>
      <c r="B9" s="14" t="s">
        <v>38</v>
      </c>
      <c r="C9" s="38" t="s">
        <v>46</v>
      </c>
      <c r="D9" s="81" t="s">
        <v>59</v>
      </c>
      <c r="E9" s="81" t="s">
        <v>60</v>
      </c>
      <c r="F9" s="81" t="s">
        <v>61</v>
      </c>
      <c r="G9" s="82">
        <v>1</v>
      </c>
      <c r="H9" s="83">
        <v>321.75</v>
      </c>
      <c r="I9" s="81" t="s">
        <v>62</v>
      </c>
      <c r="J9" s="81" t="s">
        <v>63</v>
      </c>
      <c r="K9" s="84" t="s">
        <v>64</v>
      </c>
      <c r="L9" s="85">
        <v>45307</v>
      </c>
      <c r="M9" s="80" t="s">
        <v>51</v>
      </c>
      <c r="N9" s="78">
        <f>H9/1000</f>
        <v>0.32179999999999997</v>
      </c>
    </row>
    <row r="10" spans="1:14" s="10" customFormat="1" ht="225" x14ac:dyDescent="0.25">
      <c r="A10" s="24">
        <v>3</v>
      </c>
      <c r="B10" s="14" t="s">
        <v>38</v>
      </c>
      <c r="C10" s="38" t="s">
        <v>48</v>
      </c>
      <c r="D10" s="81" t="s">
        <v>65</v>
      </c>
      <c r="E10" s="81" t="s">
        <v>66</v>
      </c>
      <c r="F10" s="81" t="s">
        <v>67</v>
      </c>
      <c r="G10" s="82">
        <v>50</v>
      </c>
      <c r="H10" s="83">
        <v>7431.4</v>
      </c>
      <c r="I10" s="81" t="s">
        <v>68</v>
      </c>
      <c r="J10" s="81" t="s">
        <v>69</v>
      </c>
      <c r="K10" s="84" t="s">
        <v>70</v>
      </c>
      <c r="L10" s="85">
        <v>45394</v>
      </c>
      <c r="M10" s="80" t="s">
        <v>50</v>
      </c>
      <c r="N10" s="78">
        <f>H10/50/1.5</f>
        <v>99.085300000000004</v>
      </c>
    </row>
    <row r="11" spans="1:14" s="113" customFormat="1" ht="60" x14ac:dyDescent="0.25">
      <c r="A11" s="109">
        <v>4</v>
      </c>
      <c r="B11" s="14" t="s">
        <v>38</v>
      </c>
      <c r="C11" s="38" t="s">
        <v>52</v>
      </c>
      <c r="D11" s="110" t="s">
        <v>52</v>
      </c>
      <c r="E11" s="110" t="s">
        <v>71</v>
      </c>
      <c r="F11" s="110" t="s">
        <v>42</v>
      </c>
      <c r="G11" s="111">
        <v>10</v>
      </c>
      <c r="H11" s="110">
        <v>125.4</v>
      </c>
      <c r="I11" s="110" t="s">
        <v>72</v>
      </c>
      <c r="J11" s="110" t="s">
        <v>73</v>
      </c>
      <c r="K11" s="111" t="s">
        <v>74</v>
      </c>
      <c r="L11" s="112" t="s">
        <v>75</v>
      </c>
      <c r="M11" s="80" t="s">
        <v>39</v>
      </c>
      <c r="N11" s="78">
        <f>H11/20</f>
        <v>6.27</v>
      </c>
    </row>
    <row r="12" spans="1:14" s="113" customFormat="1" ht="75" x14ac:dyDescent="0.25">
      <c r="A12" s="109">
        <v>5</v>
      </c>
      <c r="B12" s="14" t="s">
        <v>38</v>
      </c>
      <c r="C12" s="38" t="s">
        <v>54</v>
      </c>
      <c r="D12" s="110" t="s">
        <v>76</v>
      </c>
      <c r="E12" s="110" t="s">
        <v>77</v>
      </c>
      <c r="F12" s="110" t="s">
        <v>78</v>
      </c>
      <c r="G12" s="111">
        <v>10</v>
      </c>
      <c r="H12" s="110">
        <v>35.950000000000003</v>
      </c>
      <c r="I12" s="110" t="s">
        <v>79</v>
      </c>
      <c r="J12" s="110" t="s">
        <v>80</v>
      </c>
      <c r="K12" s="111" t="s">
        <v>81</v>
      </c>
      <c r="L12" s="112" t="s">
        <v>82</v>
      </c>
      <c r="M12" s="80" t="s">
        <v>39</v>
      </c>
      <c r="N12" s="78">
        <f>H12/10</f>
        <v>3.5950000000000002</v>
      </c>
    </row>
  </sheetData>
  <mergeCells count="4">
    <mergeCell ref="M2:N2"/>
    <mergeCell ref="A5:N5"/>
    <mergeCell ref="A4:N4"/>
    <mergeCell ref="A3:N3"/>
  </mergeCells>
  <pageMargins left="0.25" right="0.25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НМЦК</vt:lpstr>
      <vt:lpstr>анализ рынка</vt:lpstr>
      <vt:lpstr>тарифный метод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omo_ec11</dc:creator>
  <cp:lastModifiedBy>Виктория Александровна Кольчицкая</cp:lastModifiedBy>
  <cp:lastPrinted>2025-12-25T11:28:34Z</cp:lastPrinted>
  <dcterms:created xsi:type="dcterms:W3CDTF">2017-11-20T09:37:51Z</dcterms:created>
  <dcterms:modified xsi:type="dcterms:W3CDTF">2026-07-13T12:16:28Z</dcterms:modified>
</cp:coreProperties>
</file>