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fs\public\ЗАКУПКИ\ЗАКУПКИ 2026\Электронный магазин\Еремеева-Бурмистрова\Краска для белья\"/>
    </mc:Choice>
  </mc:AlternateContent>
  <bookViews>
    <workbookView xWindow="0" yWindow="0" windowWidth="28800" windowHeight="12330"/>
  </bookViews>
  <sheets>
    <sheet name="НМЦ" sheetId="2" r:id="rId1"/>
  </sheets>
  <definedNames>
    <definedName name="_xlnm.Print_Area" localSheetId="0">НМЦ!$A$1:$R$10</definedName>
  </definedNames>
  <calcPr calcId="162913" refMode="R1C1"/>
</workbook>
</file>

<file path=xl/calcChain.xml><?xml version="1.0" encoding="utf-8"?>
<calcChain xmlns="http://schemas.openxmlformats.org/spreadsheetml/2006/main">
  <c r="N4" i="2" l="1"/>
  <c r="Q4" i="2" s="1"/>
  <c r="R4" i="2" s="1"/>
  <c r="M4" i="2"/>
  <c r="J4" i="2"/>
  <c r="K4" i="2" s="1"/>
  <c r="L4" i="2" s="1"/>
  <c r="N5" i="2" l="1"/>
  <c r="Q5" i="2" s="1"/>
  <c r="R5" i="2" s="1"/>
  <c r="R6" i="2" s="1"/>
  <c r="M5" i="2"/>
  <c r="J5" i="2"/>
  <c r="K5" i="2" s="1"/>
  <c r="L5" i="2" s="1"/>
</calcChain>
</file>

<file path=xl/sharedStrings.xml><?xml version="1.0" encoding="utf-8"?>
<sst xmlns="http://schemas.openxmlformats.org/spreadsheetml/2006/main" count="35" uniqueCount="28">
  <si>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</si>
  <si>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</si>
  <si>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</si>
  <si>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</si>
  <si>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</si>
  <si>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t xml:space="preserve">Средняя арифметическая цена за единицу     &lt;ц&gt; </t>
  </si>
  <si>
    <t>Обоснование начальной (максимальной) цены контракта</t>
  </si>
  <si>
    <t>НМЦК, определенная методом сопоставимых рыночных цен (анализа рынка)*</t>
  </si>
  <si>
    <t>Однородность совокупности значений выявленных цен, используемых в расчете НМЦК**</t>
  </si>
  <si>
    <t>Наименование товара</t>
  </si>
  <si>
    <t>В результате проведенного расчета НМЦК контракта составила, руб.:</t>
  </si>
  <si>
    <t>Предельная цена в соответствии с Распоряжением Комитета по государственному заказу Санкт‑Петербурга от 31.05.2018 № 100-р, руб.</t>
  </si>
  <si>
    <t>№ по Приложению №2 к ПП СПб № 489</t>
  </si>
  <si>
    <t>Код КТРУ</t>
  </si>
  <si>
    <t>Цена за единицу изм. Минимальная* (руб.)</t>
  </si>
  <si>
    <t>Код ККН</t>
  </si>
  <si>
    <t>*</t>
  </si>
  <si>
    <t>шт</t>
  </si>
  <si>
    <r>
      <t xml:space="preserve">коэффициент вариации цен V (%)           </t>
    </r>
    <r>
      <rPr>
        <i/>
        <sz val="12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</si>
  <si>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2"/>
        <color indexed="8"/>
        <rFont val="Times New Roman"/>
        <family val="1"/>
        <charset val="204"/>
      </rPr>
      <t>Расчет НМЦК по формуле</t>
    </r>
    <r>
      <rPr>
        <sz val="12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</si>
  <si>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краска </t>
  </si>
  <si>
    <t>штамп 110*60мм</t>
  </si>
  <si>
    <t>Поставшик№1, вход.№  95/1</t>
  </si>
  <si>
    <t>Поставшик№2, вход.№95/2</t>
  </si>
  <si>
    <t>Поставшик№3, вход.№95/3</t>
  </si>
  <si>
    <t>20.59.30.190</t>
  </si>
  <si>
    <t>22.29.25.000</t>
  </si>
  <si>
    <t>Начальная цена  товара с учетом округления цены за единицу (руб.)**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</si>
</sst>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0" borderId="0" xfId="0" applyFont="1" applyFill="1"/>
    <xf numFmtId="0" fontId="2" fillId="0" borderId="0" xfId="0" applyFont="1" applyFill="1" applyAlignment="1"/>
    <xf numFmtId="4" fontId="2" fillId="0" borderId="0" xfId="0" applyNumberFormat="1" applyFont="1" applyFill="1" applyAlignment="1"/>
    <xf numFmtId="0" fontId="2" fillId="0" borderId="0" xfId="0" applyFont="1" applyFill="1" applyAlignment="1">
      <alignment wrapText="1"/>
    </xf>
    <xf numFmtId="0" fontId="2" fillId="0" borderId="0" xfId="0" applyFont="1" applyFill="1" applyBorder="1" applyAlignment="1"/>
    <xf numFmtId="4" fontId="3" fillId="0" borderId="0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/>
    </xf>
    <xf numFmtId="0" fontId="10" fillId="0" borderId="1" xfId="0" applyFont="1" applyBorder="1" applyAlignment="1">
      <alignment horizontal="left" vertical="top" wrapText="1"/>
    </xf>
    <xf numFmtId="0" fontId="6" fillId="0" borderId="1" xfId="0" applyNumberFormat="1" applyFont="1" applyBorder="1" applyAlignment="1">
      <alignment horizontal="left" vertical="top" wrapText="1"/>
    </xf>
    <xf numFmtId="0" fontId="11" fillId="0" borderId="1" xfId="0" applyNumberFormat="1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4" fontId="6" fillId="0" borderId="1" xfId="0" applyNumberFormat="1" applyFont="1" applyFill="1" applyBorder="1" applyAlignment="1">
      <alignment horizontal="center" vertical="top"/>
    </xf>
    <xf numFmtId="4" fontId="4" fillId="0" borderId="1" xfId="0" applyNumberFormat="1" applyFont="1" applyFill="1" applyBorder="1" applyAlignment="1">
      <alignment horizontal="center" vertical="top"/>
    </xf>
    <xf numFmtId="4" fontId="9" fillId="0" borderId="1" xfId="0" applyNumberFormat="1" applyFont="1" applyFill="1" applyBorder="1" applyAlignment="1">
      <alignment horizontal="center" vertical="top"/>
    </xf>
    <xf numFmtId="2" fontId="8" fillId="0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/>
    </xf>
    <xf numFmtId="4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4" fontId="9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/>
    <xf numFmtId="4" fontId="5" fillId="0" borderId="0" xfId="0" applyNumberFormat="1" applyFont="1" applyFill="1" applyAlignment="1"/>
    <xf numFmtId="0" fontId="5" fillId="0" borderId="0" xfId="0" applyFont="1" applyFill="1" applyAlignment="1">
      <alignment horizontal="right"/>
    </xf>
    <xf numFmtId="2" fontId="5" fillId="0" borderId="0" xfId="0" applyNumberFormat="1" applyFont="1" applyFill="1" applyAlignment="1">
      <alignment horizontal="right"/>
    </xf>
    <xf numFmtId="0" fontId="5" fillId="0" borderId="0" xfId="0" applyFont="1" applyFill="1" applyBorder="1" applyAlignment="1"/>
    <xf numFmtId="4" fontId="5" fillId="0" borderId="0" xfId="0" applyNumberFormat="1" applyFont="1" applyFill="1" applyBorder="1" applyAlignment="1"/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/>
    <xf numFmtId="0" fontId="5" fillId="0" borderId="7" xfId="0" applyFont="1" applyFill="1" applyBorder="1" applyAlignment="1"/>
    <xf numFmtId="0" fontId="9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top" wrapText="1"/>
    </xf>
    <xf numFmtId="2" fontId="4" fillId="0" borderId="5" xfId="0" applyNumberFormat="1" applyFont="1" applyFill="1" applyBorder="1" applyAlignment="1">
      <alignment horizontal="center" vertical="top" wrapText="1"/>
    </xf>
    <xf numFmtId="2" fontId="4" fillId="0" borderId="7" xfId="0" applyNumberFormat="1" applyFont="1" applyFill="1" applyBorder="1" applyAlignment="1">
      <alignment horizontal="center" vertical="top" wrapText="1"/>
    </xf>
    <xf numFmtId="4" fontId="4" fillId="0" borderId="4" xfId="0" applyNumberFormat="1" applyFont="1" applyFill="1" applyBorder="1" applyAlignment="1">
      <alignment horizontal="center" vertical="center"/>
    </xf>
    <xf numFmtId="4" fontId="4" fillId="0" borderId="5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" fontId="6" fillId="2" borderId="1" xfId="0" applyNumberFormat="1" applyFont="1" applyFill="1" applyBorder="1" applyAlignment="1">
      <alignment horizontal="center" vertical="top"/>
    </xf>
    <xf numFmtId="0" fontId="12" fillId="2" borderId="2" xfId="0" applyFont="1" applyFill="1" applyBorder="1" applyAlignment="1">
      <alignment horizontal="center" vertical="top" wrapText="1"/>
    </xf>
    <xf numFmtId="4" fontId="12" fillId="2" borderId="2" xfId="0" applyNumberFormat="1" applyFont="1" applyFill="1" applyBorder="1" applyAlignment="1">
      <alignment horizontal="center" vertical="top" wrapText="1"/>
    </xf>
    <xf numFmtId="4" fontId="12" fillId="2" borderId="1" xfId="0" applyNumberFormat="1" applyFont="1" applyFill="1" applyBorder="1" applyAlignment="1">
      <alignment horizontal="center" vertical="top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2</xdr:row>
      <xdr:rowOff>642651</xdr:rowOff>
    </xdr:from>
    <xdr:to>
      <xdr:col>12</xdr:col>
      <xdr:colOff>0</xdr:colOff>
      <xdr:row>2</xdr:row>
      <xdr:rowOff>890301</xdr:rowOff>
    </xdr:to>
    <xdr:pic>
      <xdr:nvPicPr>
        <xdr:cNvPr id="133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9833" y="1216446"/>
          <a:ext cx="112854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914170</xdr:colOff>
      <xdr:row>2</xdr:row>
      <xdr:rowOff>637027</xdr:rowOff>
    </xdr:from>
    <xdr:to>
      <xdr:col>10</xdr:col>
      <xdr:colOff>958123</xdr:colOff>
      <xdr:row>2</xdr:row>
      <xdr:rowOff>913252</xdr:rowOff>
    </xdr:to>
    <xdr:pic>
      <xdr:nvPicPr>
        <xdr:cNvPr id="133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429" y="1210822"/>
          <a:ext cx="962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2</xdr:row>
      <xdr:rowOff>1600200</xdr:rowOff>
    </xdr:from>
    <xdr:to>
      <xdr:col>12</xdr:col>
      <xdr:colOff>1504950</xdr:colOff>
      <xdr:row>2</xdr:row>
      <xdr:rowOff>1962150</xdr:rowOff>
    </xdr:to>
    <xdr:pic>
      <xdr:nvPicPr>
        <xdr:cNvPr id="1333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15550" y="220980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304800</xdr:colOff>
      <xdr:row>2</xdr:row>
      <xdr:rowOff>1238250</xdr:rowOff>
    </xdr:from>
    <xdr:to>
      <xdr:col>12</xdr:col>
      <xdr:colOff>457200</xdr:colOff>
      <xdr:row>2</xdr:row>
      <xdr:rowOff>1466850</xdr:rowOff>
    </xdr:to>
    <xdr:pic>
      <xdr:nvPicPr>
        <xdr:cNvPr id="1333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18478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"/>
  <sheetViews>
    <sheetView tabSelected="1" zoomScale="83" zoomScaleNormal="83" zoomScaleSheetLayoutView="85" workbookViewId="0">
      <selection activeCell="O3" sqref="O3:R5"/>
    </sheetView>
  </sheetViews>
  <sheetFormatPr defaultColWidth="9.140625" defaultRowHeight="12" x14ac:dyDescent="0.2"/>
  <cols>
    <col min="1" max="1" width="4.42578125" style="2" customWidth="1"/>
    <col min="2" max="2" width="16.5703125" style="2" customWidth="1"/>
    <col min="3" max="3" width="19.42578125" style="2" customWidth="1"/>
    <col min="4" max="4" width="9.140625" style="2" customWidth="1"/>
    <col min="5" max="5" width="8.7109375" style="2" customWidth="1"/>
    <col min="6" max="6" width="7.28515625" style="2" customWidth="1"/>
    <col min="7" max="9" width="15.140625" style="3" customWidth="1"/>
    <col min="10" max="10" width="11.28515625" style="2" customWidth="1"/>
    <col min="11" max="11" width="13" style="2" customWidth="1"/>
    <col min="12" max="12" width="14.7109375" style="2" customWidth="1"/>
    <col min="13" max="13" width="12.42578125" style="2" customWidth="1"/>
    <col min="14" max="14" width="13.5703125" style="2" customWidth="1"/>
    <col min="15" max="15" width="13" style="2" customWidth="1"/>
    <col min="16" max="16" width="13.5703125" style="2" customWidth="1"/>
    <col min="17" max="17" width="14.85546875" style="3" customWidth="1"/>
    <col min="18" max="18" width="18.42578125" style="3" customWidth="1"/>
    <col min="19" max="19" width="9.140625" style="1"/>
    <col min="20" max="20" width="11.140625" style="1" bestFit="1" customWidth="1"/>
    <col min="21" max="16384" width="9.140625" style="1"/>
  </cols>
  <sheetData>
    <row r="1" spans="1:33" ht="15.75" x14ac:dyDescent="0.2">
      <c r="A1" s="32" t="s">
        <v>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3" ht="34.15" customHeight="1" x14ac:dyDescent="0.25">
      <c r="A2" s="37" t="s">
        <v>0</v>
      </c>
      <c r="B2" s="39" t="s">
        <v>9</v>
      </c>
      <c r="C2" s="37" t="s">
        <v>13</v>
      </c>
      <c r="D2" s="37" t="s">
        <v>15</v>
      </c>
      <c r="E2" s="37" t="s">
        <v>1</v>
      </c>
      <c r="F2" s="37" t="s">
        <v>2</v>
      </c>
      <c r="G2" s="43" t="s">
        <v>3</v>
      </c>
      <c r="H2" s="44"/>
      <c r="I2" s="44"/>
      <c r="J2" s="40" t="s">
        <v>8</v>
      </c>
      <c r="K2" s="41"/>
      <c r="L2" s="42"/>
      <c r="M2" s="33" t="s">
        <v>7</v>
      </c>
      <c r="N2" s="34"/>
      <c r="O2" s="34"/>
      <c r="P2" s="34"/>
      <c r="Q2" s="34"/>
      <c r="R2" s="35"/>
    </row>
    <row r="3" spans="1:33" ht="94.9" customHeight="1" x14ac:dyDescent="0.2">
      <c r="A3" s="38"/>
      <c r="B3" s="37"/>
      <c r="C3" s="38"/>
      <c r="D3" s="38"/>
      <c r="E3" s="38"/>
      <c r="F3" s="38"/>
      <c r="G3" s="7" t="s">
        <v>22</v>
      </c>
      <c r="H3" s="7" t="s">
        <v>23</v>
      </c>
      <c r="I3" s="7" t="s">
        <v>24</v>
      </c>
      <c r="J3" s="8" t="s">
        <v>5</v>
      </c>
      <c r="K3" s="8" t="s">
        <v>4</v>
      </c>
      <c r="L3" s="8" t="s">
        <v>18</v>
      </c>
      <c r="M3" s="9" t="s">
        <v>19</v>
      </c>
      <c r="N3" s="10" t="s">
        <v>14</v>
      </c>
      <c r="O3" s="47" t="s">
        <v>11</v>
      </c>
      <c r="P3" s="47" t="s">
        <v>12</v>
      </c>
      <c r="Q3" s="47" t="s">
        <v>14</v>
      </c>
      <c r="R3" s="48" t="s">
        <v>27</v>
      </c>
    </row>
    <row r="4" spans="1:33" ht="61.5" customHeight="1" x14ac:dyDescent="0.2">
      <c r="A4" s="11">
        <v>1</v>
      </c>
      <c r="B4" s="12" t="s">
        <v>20</v>
      </c>
      <c r="C4" s="13" t="s">
        <v>25</v>
      </c>
      <c r="D4" s="14" t="s">
        <v>16</v>
      </c>
      <c r="E4" s="15" t="s">
        <v>17</v>
      </c>
      <c r="F4" s="16">
        <v>1</v>
      </c>
      <c r="G4" s="17">
        <v>17000</v>
      </c>
      <c r="H4" s="17">
        <v>18400</v>
      </c>
      <c r="I4" s="17">
        <v>17850</v>
      </c>
      <c r="J4" s="18">
        <f>AVERAGE(G4:I4)</f>
        <v>17750</v>
      </c>
      <c r="K4" s="19">
        <f>SQRT(((SUM((POWER(I4-J4,2)),(POWER(H4-J4,2)),(POWER(G4-J4,2)))/(COLUMNS(G4:I4)-1))))</f>
        <v>705.33679898329422</v>
      </c>
      <c r="L4" s="19">
        <f>K4/J4*100</f>
        <v>3.973728444976306</v>
      </c>
      <c r="M4" s="20">
        <f>((F4/3)*(SUM(G4:I4)))</f>
        <v>17750</v>
      </c>
      <c r="N4" s="21">
        <f>MIN(G4:I4)</f>
        <v>17000</v>
      </c>
      <c r="O4" s="45" t="s">
        <v>16</v>
      </c>
      <c r="P4" s="45" t="s">
        <v>16</v>
      </c>
      <c r="Q4" s="46">
        <f>IF(N4&lt;O4,N4)</f>
        <v>17000</v>
      </c>
      <c r="R4" s="49">
        <f t="shared" ref="R4" si="0">Q4*F4</f>
        <v>17000</v>
      </c>
    </row>
    <row r="5" spans="1:33" ht="61.5" customHeight="1" x14ac:dyDescent="0.2">
      <c r="A5" s="11">
        <v>1</v>
      </c>
      <c r="B5" s="12" t="s">
        <v>21</v>
      </c>
      <c r="C5" s="13" t="s">
        <v>26</v>
      </c>
      <c r="D5" s="14" t="s">
        <v>16</v>
      </c>
      <c r="E5" s="15" t="s">
        <v>17</v>
      </c>
      <c r="F5" s="16">
        <v>2</v>
      </c>
      <c r="G5" s="17">
        <v>2000</v>
      </c>
      <c r="H5" s="17">
        <v>2300</v>
      </c>
      <c r="I5" s="17">
        <v>2200</v>
      </c>
      <c r="J5" s="18">
        <f>AVERAGE(G5:I5)</f>
        <v>2166.6666666666665</v>
      </c>
      <c r="K5" s="19">
        <f>SQRT(((SUM((POWER(I5-J5,2)),(POWER(H5-J5,2)),(POWER(G5-J5,2)))/(COLUMNS(G5:I5)-1))))</f>
        <v>152.75252316519467</v>
      </c>
      <c r="L5" s="19">
        <f>K5/J5*100</f>
        <v>7.0501164537782159</v>
      </c>
      <c r="M5" s="20">
        <f>((F5/3)*(SUM(G5:I5)))</f>
        <v>4333.333333333333</v>
      </c>
      <c r="N5" s="21">
        <f>MIN(G5:I5)</f>
        <v>2000</v>
      </c>
      <c r="O5" s="45" t="s">
        <v>16</v>
      </c>
      <c r="P5" s="45" t="s">
        <v>16</v>
      </c>
      <c r="Q5" s="46">
        <f>IF(N5&lt;O5,N5)</f>
        <v>2000</v>
      </c>
      <c r="R5" s="49">
        <f t="shared" ref="R5" si="1">Q5*F5</f>
        <v>4000</v>
      </c>
    </row>
    <row r="6" spans="1:33" ht="15.75" x14ac:dyDescent="0.2">
      <c r="A6" s="36" t="s">
        <v>10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22">
        <f>R5+R4</f>
        <v>21000</v>
      </c>
    </row>
    <row r="7" spans="1:33" ht="15.75" x14ac:dyDescent="0.2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4"/>
    </row>
    <row r="8" spans="1:33" ht="15.75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</row>
    <row r="9" spans="1:33" ht="15.75" x14ac:dyDescent="0.25">
      <c r="A9" s="26"/>
      <c r="B9" s="26"/>
      <c r="C9" s="26"/>
      <c r="D9" s="26"/>
      <c r="E9" s="26"/>
      <c r="F9" s="26"/>
      <c r="G9" s="27"/>
      <c r="H9" s="27"/>
      <c r="I9" s="27"/>
      <c r="J9" s="26"/>
      <c r="K9" s="26"/>
      <c r="L9" s="26"/>
      <c r="M9" s="26"/>
      <c r="N9" s="28"/>
      <c r="O9" s="28"/>
      <c r="P9" s="28"/>
      <c r="Q9" s="29"/>
      <c r="R9" s="27"/>
    </row>
    <row r="10" spans="1:33" ht="15.75" x14ac:dyDescent="0.25">
      <c r="A10" s="30"/>
      <c r="B10" s="30"/>
      <c r="C10" s="30"/>
      <c r="D10" s="30"/>
      <c r="E10" s="30"/>
      <c r="F10" s="30"/>
      <c r="G10" s="31"/>
      <c r="H10" s="31"/>
      <c r="I10" s="31"/>
      <c r="J10" s="30"/>
      <c r="K10" s="30"/>
      <c r="L10" s="30"/>
      <c r="M10" s="30"/>
      <c r="N10" s="30"/>
      <c r="O10" s="30"/>
      <c r="P10" s="30"/>
      <c r="Q10" s="27"/>
      <c r="R10" s="27"/>
    </row>
    <row r="11" spans="1:33" x14ac:dyDescent="0.2">
      <c r="J11" s="5"/>
      <c r="K11" s="6"/>
      <c r="L11" s="5"/>
      <c r="M11" s="5"/>
    </row>
    <row r="12" spans="1:33" x14ac:dyDescent="0.2">
      <c r="J12" s="5"/>
      <c r="K12" s="5"/>
      <c r="L12" s="5"/>
      <c r="M12" s="5"/>
    </row>
  </sheetData>
  <mergeCells count="11">
    <mergeCell ref="A1:R1"/>
    <mergeCell ref="M2:R2"/>
    <mergeCell ref="A6:Q6"/>
    <mergeCell ref="A2:A3"/>
    <mergeCell ref="B2:B3"/>
    <mergeCell ref="E2:E3"/>
    <mergeCell ref="F2:F3"/>
    <mergeCell ref="J2:L2"/>
    <mergeCell ref="G2:I2"/>
    <mergeCell ref="C2:C3"/>
    <mergeCell ref="D2:D3"/>
  </mergeCells>
  <pageMargins left="0.25" right="0.25" top="0.75" bottom="0.75" header="0.3" footer="0.3"/>
  <pageSetup paperSize="9" scale="6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</vt:lpstr>
      <vt:lpstr>НМЦ!Область_печати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Капитоновна Татьяна Юрьевна</cp:lastModifiedBy>
  <cp:lastPrinted>2026-07-07T13:23:54Z</cp:lastPrinted>
  <dcterms:created xsi:type="dcterms:W3CDTF">2014-01-15T18:15:09Z</dcterms:created>
  <dcterms:modified xsi:type="dcterms:W3CDTF">2026-07-13T13:07:24Z</dcterms:modified>
</cp:coreProperties>
</file>