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fs\public\ЗАКУПКИ\ЗАКУПКИ 2026\Электронный магазин\Еремеева-Бурмистрова\Электротовары\"/>
    </mc:Choice>
  </mc:AlternateContent>
  <bookViews>
    <workbookView xWindow="-15" yWindow="-15" windowWidth="11520" windowHeight="9705"/>
  </bookViews>
  <sheets>
    <sheet name="Расчет цены" sheetId="2" r:id="rId1"/>
  </sheets>
  <definedNames>
    <definedName name="_xlnm.Print_Area" localSheetId="0">'Расчет цены'!$A$17:$N$29</definedName>
  </definedNames>
  <calcPr calcId="162913"/>
</workbook>
</file>

<file path=xl/calcChain.xml><?xml version="1.0" encoding="utf-8"?>
<calcChain xmlns="http://schemas.openxmlformats.org/spreadsheetml/2006/main">
  <c r="M26" i="2" l="1"/>
  <c r="L26" i="2"/>
  <c r="I26" i="2"/>
  <c r="J26" i="2" s="1"/>
  <c r="K26" i="2" s="1"/>
  <c r="M25" i="2"/>
  <c r="L25" i="2"/>
  <c r="I25" i="2"/>
  <c r="J25" i="2" s="1"/>
  <c r="K25" i="2" s="1"/>
  <c r="M24" i="2"/>
  <c r="L24" i="2"/>
  <c r="I24" i="2"/>
  <c r="J24" i="2" s="1"/>
  <c r="K24" i="2" s="1"/>
  <c r="M23" i="2"/>
  <c r="L23" i="2"/>
  <c r="I23" i="2"/>
  <c r="J23" i="2" s="1"/>
  <c r="K23" i="2" s="1"/>
  <c r="M22" i="2"/>
  <c r="L22" i="2"/>
  <c r="I22" i="2"/>
  <c r="J22" i="2" s="1"/>
  <c r="K22" i="2" s="1"/>
  <c r="M21" i="2"/>
  <c r="L21" i="2"/>
  <c r="I21" i="2"/>
  <c r="J21" i="2" s="1"/>
  <c r="K21" i="2" s="1"/>
  <c r="N26" i="2" l="1"/>
  <c r="N24" i="2"/>
  <c r="N22" i="2"/>
  <c r="N21" i="2"/>
  <c r="N25" i="2"/>
  <c r="N23" i="2"/>
  <c r="M27" i="2"/>
  <c r="L27" i="2"/>
  <c r="I27" i="2"/>
  <c r="J27" i="2" s="1"/>
  <c r="K27" i="2" s="1"/>
  <c r="N27" i="2" l="1"/>
  <c r="N28" i="2" s="1"/>
</calcChain>
</file>

<file path=xl/sharedStrings.xml><?xml version="1.0" encoding="utf-8"?>
<sst xmlns="http://schemas.openxmlformats.org/spreadsheetml/2006/main" count="55" uniqueCount="43">
  <si>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</si>
  <si>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</si>
  <si>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</si>
  <si>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</si>
  <si>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</si>
  <si>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Обоснование начальной (максимальной) цены контракта</t>
  </si>
  <si>
    <t>Однородность совокупности значений выявленных цен, используемых в расчете НМЦК**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</si>
  <si>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</si>
  <si>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</t>
  </si>
  <si>
    <t>v -кол-во (объем) закупаемого товара (работы, услуги), ед.</t>
  </si>
  <si>
    <t>Минимальное ценовое предложение, руб.</t>
  </si>
  <si>
    <t>Итого цена, руб. (7*8)</t>
  </si>
  <si>
    <t>Всего цена контракта (договора), руб</t>
  </si>
  <si>
    <t>шт</t>
  </si>
  <si>
    <t>1</t>
  </si>
  <si>
    <t>3</t>
  </si>
  <si>
    <t>ОКПД2</t>
  </si>
  <si>
    <r>
      <t xml:space="preserve">Заказчиком были направлено </t>
    </r>
    <r>
      <rPr>
        <sz val="11"/>
        <color rgb="FFFF0000"/>
        <rFont val="Times New Roman"/>
        <family val="1"/>
        <charset val="204"/>
      </rPr>
      <t>5 запросов</t>
    </r>
    <r>
      <rPr>
        <sz val="11"/>
        <color theme="1"/>
        <rFont val="Times New Roman"/>
        <family val="1"/>
        <charset val="204"/>
      </rPr>
      <t xml:space="preserve"> о предоставлении ценовой информации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печати. размещена на сайтах сети "Интернет"), в т.ч. размещенная в Электронном магазине Санкт-Петербурга.                                                                                                                                                                                                                                        Ответы на запросы получены от 3</t>
    </r>
    <r>
      <rPr>
        <sz val="11"/>
        <color rgb="FFFF0000"/>
        <rFont val="Times New Roman"/>
        <family val="1"/>
        <charset val="204"/>
      </rPr>
      <t xml:space="preserve"> поставщиков </t>
    </r>
    <r>
      <rPr>
        <sz val="11"/>
        <color theme="1"/>
        <rFont val="Times New Roman"/>
        <family val="1"/>
        <charset val="204"/>
      </rPr>
      <t>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 статьи 34 Бюджетного кодекса, Заказчиком принято решение при расчете цены договора использовать минимальное ценовое предложение.</t>
    </r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</si>
  <si>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</si>
  <si>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t>2</t>
  </si>
  <si>
    <t>4</t>
  </si>
  <si>
    <t>5</t>
  </si>
  <si>
    <t>6</t>
  </si>
  <si>
    <t>7</t>
  </si>
  <si>
    <t>Розетка двойная Legrand Etika встраиваемая белая с заземлением (672223/672272)</t>
  </si>
  <si>
    <t>Кабель-канал Agis Profile 25х16 мм белый 2 м (60.01.25.16.200)</t>
  </si>
  <si>
    <t>Кабель-канал Agis Profile 12х12 мм белый 2 м (60.01.12.12.200)</t>
  </si>
  <si>
    <t>Клемма на 3 провода Wago 221-413 0,2-4 кв.мм с рычажками без пасты (50 шт.) (ЦБ-00015765/808442)</t>
  </si>
  <si>
    <t>Кабель Камкабель ВВГнг(А)-LS 3х2,5</t>
  </si>
  <si>
    <t>Коммутатор Neomax NMS-116P-1000-SR</t>
  </si>
  <si>
    <t>Сетевой фильтр TOKOV ELECTRIC 5x5м с заземл. С выкл. 16а с защ. TKE-C06-SF5-5-ZV</t>
  </si>
  <si>
    <t>пог.м.</t>
  </si>
  <si>
    <t>упак</t>
  </si>
  <si>
    <t>Источник инф.№1, Вх.№ 101/1 от 10.07.26</t>
  </si>
  <si>
    <t>Источник инф.№2, Вх.№ 101/2 от 10.07.26</t>
  </si>
  <si>
    <t>Источник инф.№3,Вх.№ 101/3 от 10.07.26</t>
  </si>
  <si>
    <t>30</t>
  </si>
  <si>
    <t>27.33.13.110</t>
  </si>
  <si>
    <t>27.33.14.000</t>
  </si>
  <si>
    <t>27.33.13.120</t>
  </si>
  <si>
    <t>27.32.13.111</t>
  </si>
  <si>
    <t>27.33.13.161</t>
  </si>
  <si>
    <t>27.33.13.190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</si>
</sst>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 applyFill="1"/>
    <xf numFmtId="2" fontId="2" fillId="0" borderId="0" xfId="0" applyNumberFormat="1" applyFont="1" applyFill="1"/>
    <xf numFmtId="0" fontId="2" fillId="0" borderId="0" xfId="0" applyFont="1" applyFill="1" applyAlignment="1">
      <alignment wrapText="1"/>
    </xf>
    <xf numFmtId="2" fontId="2" fillId="0" borderId="0" xfId="0" applyNumberFormat="1" applyFont="1" applyFill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/>
    <xf numFmtId="4" fontId="4" fillId="0" borderId="1" xfId="0" applyNumberFormat="1" applyFont="1" applyFill="1" applyBorder="1" applyAlignment="1">
      <alignment horizontal="center" vertical="top" wrapText="1" shrinkToFit="1"/>
    </xf>
    <xf numFmtId="4" fontId="5" fillId="0" borderId="1" xfId="0" applyNumberFormat="1" applyFont="1" applyFill="1" applyBorder="1" applyAlignment="1">
      <alignment horizontal="center" vertical="top" wrapText="1" shrinkToFit="1"/>
    </xf>
    <xf numFmtId="164" fontId="8" fillId="0" borderId="1" xfId="0" applyNumberFormat="1" applyFont="1" applyBorder="1" applyAlignment="1">
      <alignment horizontal="center" vertical="top" wrapText="1" shrinkToFit="1"/>
    </xf>
    <xf numFmtId="4" fontId="8" fillId="0" borderId="1" xfId="0" applyNumberFormat="1" applyFont="1" applyFill="1" applyBorder="1" applyAlignment="1">
      <alignment horizontal="center" vertical="top" wrapText="1" shrinkToFit="1"/>
    </xf>
    <xf numFmtId="4" fontId="9" fillId="2" borderId="1" xfId="0" applyNumberFormat="1" applyFont="1" applyFill="1" applyBorder="1" applyAlignment="1">
      <alignment horizontal="center" vertical="top" wrapText="1" shrinkToFit="1"/>
    </xf>
    <xf numFmtId="4" fontId="5" fillId="0" borderId="6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0" fontId="2" fillId="0" borderId="0" xfId="0" applyFont="1" applyFill="1" applyAlignment="1"/>
    <xf numFmtId="4" fontId="2" fillId="0" borderId="0" xfId="0" applyNumberFormat="1" applyFont="1" applyFill="1" applyAlignment="1"/>
    <xf numFmtId="49" fontId="2" fillId="0" borderId="0" xfId="0" applyNumberFormat="1" applyFont="1" applyFill="1" applyAlignment="1"/>
    <xf numFmtId="0" fontId="2" fillId="2" borderId="0" xfId="0" applyFont="1" applyFill="1" applyAlignment="1"/>
    <xf numFmtId="2" fontId="2" fillId="0" borderId="0" xfId="0" applyNumberFormat="1" applyFont="1" applyFill="1" applyAlignment="1"/>
    <xf numFmtId="2" fontId="8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left" vertical="top" wrapText="1"/>
    </xf>
    <xf numFmtId="49" fontId="8" fillId="0" borderId="1" xfId="0" applyNumberFormat="1" applyFont="1" applyFill="1" applyBorder="1" applyAlignment="1">
      <alignment horizontal="center" vertical="top"/>
    </xf>
    <xf numFmtId="4" fontId="8" fillId="0" borderId="1" xfId="0" applyNumberFormat="1" applyFont="1" applyFill="1" applyBorder="1" applyAlignment="1">
      <alignment horizontal="center" vertical="top"/>
    </xf>
    <xf numFmtId="2" fontId="8" fillId="0" borderId="1" xfId="0" applyNumberFormat="1" applyFont="1" applyFill="1" applyBorder="1" applyAlignment="1">
      <alignment horizontal="center" vertical="top"/>
    </xf>
    <xf numFmtId="4" fontId="6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/>
    </xf>
    <xf numFmtId="0" fontId="5" fillId="0" borderId="4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4" fontId="4" fillId="0" borderId="5" xfId="0" applyNumberFormat="1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18</xdr:row>
      <xdr:rowOff>952500</xdr:rowOff>
    </xdr:from>
    <xdr:to>
      <xdr:col>11</xdr:col>
      <xdr:colOff>0</xdr:colOff>
      <xdr:row>18</xdr:row>
      <xdr:rowOff>1304925</xdr:rowOff>
    </xdr:to>
    <xdr:pic>
      <xdr:nvPicPr>
        <xdr:cNvPr id="133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3050" y="156210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18</xdr:row>
      <xdr:rowOff>923925</xdr:rowOff>
    </xdr:from>
    <xdr:to>
      <xdr:col>9</xdr:col>
      <xdr:colOff>1019175</xdr:colOff>
      <xdr:row>18</xdr:row>
      <xdr:rowOff>1362075</xdr:rowOff>
    </xdr:to>
    <xdr:pic>
      <xdr:nvPicPr>
        <xdr:cNvPr id="133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4350" y="15335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9336" y="2142309"/>
          <a:ext cx="1167493" cy="1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27</xdr:row>
      <xdr:rowOff>0</xdr:rowOff>
    </xdr:from>
    <xdr:to>
      <xdr:col>11</xdr:col>
      <xdr:colOff>0</xdr:colOff>
      <xdr:row>27</xdr:row>
      <xdr:rowOff>0</xdr:rowOff>
    </xdr:to>
    <xdr:pic>
      <xdr:nvPicPr>
        <xdr:cNvPr id="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9336" y="2142309"/>
          <a:ext cx="1167493" cy="1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0"/>
  <sheetViews>
    <sheetView tabSelected="1" topLeftCell="A5" zoomScale="124" zoomScaleNormal="124" zoomScaleSheetLayoutView="85" workbookViewId="0">
      <selection activeCell="G24" sqref="G24"/>
    </sheetView>
  </sheetViews>
  <sheetFormatPr defaultColWidth="8.85546875" defaultRowHeight="15" x14ac:dyDescent="0.25"/>
  <cols>
    <col min="1" max="1" width="6" style="17" customWidth="1"/>
    <col min="2" max="2" width="38.140625" style="17" customWidth="1"/>
    <col min="3" max="3" width="18.7109375" style="17" customWidth="1"/>
    <col min="4" max="4" width="7.7109375" style="17" customWidth="1"/>
    <col min="5" max="5" width="7.28515625" style="17" customWidth="1"/>
    <col min="6" max="8" width="15.7109375" style="18" customWidth="1"/>
    <col min="9" max="9" width="15.5703125" style="17" customWidth="1"/>
    <col min="10" max="10" width="15.42578125" style="17" customWidth="1"/>
    <col min="11" max="11" width="17.28515625" style="17" customWidth="1"/>
    <col min="12" max="12" width="13.28515625" style="19" customWidth="1"/>
    <col min="13" max="13" width="15.140625" style="17" customWidth="1"/>
    <col min="14" max="14" width="15.140625" style="20" customWidth="1"/>
    <col min="15" max="15" width="8.85546875" style="1"/>
    <col min="16" max="16" width="8.85546875" style="2"/>
    <col min="17" max="16384" width="8.85546875" style="1"/>
  </cols>
  <sheetData>
    <row r="1" spans="1:14" x14ac:dyDescent="0.25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4.9000000000000004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3.9" hidden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1:14" ht="13.9" hidden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4" ht="13.9" hidden="1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ht="13.9" hidden="1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spans="1:14" ht="13.9" hidden="1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</row>
    <row r="11" spans="1:14" ht="13.9" hidden="1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</row>
    <row r="12" spans="1:14" ht="13.9" hidden="1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1:14" ht="13.9" hidden="1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</row>
    <row r="14" spans="1:14" ht="13.9" hidden="1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</row>
    <row r="15" spans="1:14" ht="13.9" hidden="1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</row>
    <row r="16" spans="1:14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</row>
    <row r="17" spans="1:22" x14ac:dyDescent="0.25">
      <c r="A17" s="33" t="s">
        <v>5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"/>
      <c r="P17" s="4"/>
      <c r="Q17" s="3"/>
      <c r="R17" s="3"/>
      <c r="S17" s="3"/>
      <c r="T17" s="3"/>
      <c r="U17" s="3"/>
      <c r="V17" s="3"/>
    </row>
    <row r="18" spans="1:22" ht="57.6" customHeight="1" x14ac:dyDescent="0.25">
      <c r="A18" s="34" t="s">
        <v>0</v>
      </c>
      <c r="B18" s="35" t="s">
        <v>7</v>
      </c>
      <c r="C18" s="35" t="s">
        <v>16</v>
      </c>
      <c r="D18" s="34" t="s">
        <v>1</v>
      </c>
      <c r="E18" s="34" t="s">
        <v>2</v>
      </c>
      <c r="F18" s="41" t="s">
        <v>8</v>
      </c>
      <c r="G18" s="42"/>
      <c r="H18" s="42"/>
      <c r="I18" s="37" t="s">
        <v>6</v>
      </c>
      <c r="J18" s="37"/>
      <c r="K18" s="37"/>
      <c r="L18" s="38" t="s">
        <v>9</v>
      </c>
      <c r="M18" s="39" t="s">
        <v>10</v>
      </c>
      <c r="N18" s="40" t="s">
        <v>11</v>
      </c>
    </row>
    <row r="19" spans="1:22" ht="88.5" x14ac:dyDescent="0.25">
      <c r="A19" s="34"/>
      <c r="B19" s="36"/>
      <c r="C19" s="36"/>
      <c r="D19" s="34"/>
      <c r="E19" s="34"/>
      <c r="F19" s="27" t="s">
        <v>33</v>
      </c>
      <c r="G19" s="27" t="s">
        <v>34</v>
      </c>
      <c r="H19" s="27" t="s">
        <v>35</v>
      </c>
      <c r="I19" s="5" t="s">
        <v>4</v>
      </c>
      <c r="J19" s="5" t="s">
        <v>3</v>
      </c>
      <c r="K19" s="5" t="s">
        <v>18</v>
      </c>
      <c r="L19" s="38"/>
      <c r="M19" s="39"/>
      <c r="N19" s="40"/>
    </row>
    <row r="20" spans="1:22" s="7" customFormat="1" x14ac:dyDescent="0.25">
      <c r="A20" s="6">
        <v>1</v>
      </c>
      <c r="B20" s="6">
        <v>2</v>
      </c>
      <c r="C20" s="6" t="s">
        <v>15</v>
      </c>
      <c r="D20" s="6">
        <v>4</v>
      </c>
      <c r="E20" s="6">
        <v>5</v>
      </c>
      <c r="F20" s="6">
        <v>6</v>
      </c>
      <c r="G20" s="6">
        <v>7</v>
      </c>
      <c r="H20" s="6">
        <v>8</v>
      </c>
      <c r="I20" s="6">
        <v>9</v>
      </c>
      <c r="J20" s="6">
        <v>10</v>
      </c>
      <c r="K20" s="6">
        <v>11</v>
      </c>
      <c r="L20" s="6">
        <v>12</v>
      </c>
      <c r="M20" s="6">
        <v>13</v>
      </c>
      <c r="N20" s="6">
        <v>14</v>
      </c>
      <c r="P20" s="2"/>
    </row>
    <row r="21" spans="1:22" s="7" customFormat="1" ht="45" x14ac:dyDescent="0.25">
      <c r="A21" s="28" t="s">
        <v>14</v>
      </c>
      <c r="B21" s="22" t="s">
        <v>24</v>
      </c>
      <c r="C21" s="28" t="s">
        <v>37</v>
      </c>
      <c r="D21" s="24" t="s">
        <v>13</v>
      </c>
      <c r="E21" s="24" t="s">
        <v>15</v>
      </c>
      <c r="F21" s="25">
        <v>400</v>
      </c>
      <c r="G21" s="26">
        <v>415</v>
      </c>
      <c r="H21" s="26">
        <v>413</v>
      </c>
      <c r="I21" s="8">
        <f t="shared" ref="I21:I26" si="0">AVERAGE(F21:H21)</f>
        <v>409.33333333333331</v>
      </c>
      <c r="J21" s="9">
        <f t="shared" ref="J21:J26" si="1">SQRT(((SUM((POWER(H21-I21,2)),(POWER(G21-I21,2)),(POWER(F21-I21,2)))/(COLUMNS(F21:H21)-1))))</f>
        <v>8.1445278152470788</v>
      </c>
      <c r="K21" s="9">
        <f t="shared" ref="K21:K26" si="2">J21/I21*100</f>
        <v>1.989705492324205</v>
      </c>
      <c r="L21" s="10" t="str">
        <f t="shared" ref="L21:L26" si="3">E21</f>
        <v>3</v>
      </c>
      <c r="M21" s="11">
        <f t="shared" ref="M21:M26" si="4">MIN(F21:H21)</f>
        <v>400</v>
      </c>
      <c r="N21" s="12">
        <f t="shared" ref="N21:N26" si="5">L21*M21</f>
        <v>1200</v>
      </c>
      <c r="O21" s="2"/>
      <c r="P21" s="2"/>
    </row>
    <row r="22" spans="1:22" s="7" customFormat="1" ht="30" x14ac:dyDescent="0.25">
      <c r="A22" s="28" t="s">
        <v>19</v>
      </c>
      <c r="B22" s="22" t="s">
        <v>25</v>
      </c>
      <c r="C22" s="28" t="s">
        <v>38</v>
      </c>
      <c r="D22" s="24" t="s">
        <v>13</v>
      </c>
      <c r="E22" s="24" t="s">
        <v>22</v>
      </c>
      <c r="F22" s="25">
        <v>90</v>
      </c>
      <c r="G22" s="26">
        <v>98</v>
      </c>
      <c r="H22" s="26">
        <v>102</v>
      </c>
      <c r="I22" s="8">
        <f t="shared" si="0"/>
        <v>96.666666666666671</v>
      </c>
      <c r="J22" s="9">
        <f t="shared" si="1"/>
        <v>6.1101009266077861</v>
      </c>
      <c r="K22" s="9">
        <f t="shared" si="2"/>
        <v>6.3207940620080549</v>
      </c>
      <c r="L22" s="10" t="str">
        <f t="shared" si="3"/>
        <v>6</v>
      </c>
      <c r="M22" s="11">
        <f t="shared" si="4"/>
        <v>90</v>
      </c>
      <c r="N22" s="12">
        <f t="shared" si="5"/>
        <v>540</v>
      </c>
      <c r="O22" s="2"/>
      <c r="P22" s="2"/>
    </row>
    <row r="23" spans="1:22" s="7" customFormat="1" ht="30" x14ac:dyDescent="0.25">
      <c r="A23" s="28" t="s">
        <v>15</v>
      </c>
      <c r="B23" s="22" t="s">
        <v>26</v>
      </c>
      <c r="C23" s="28" t="s">
        <v>38</v>
      </c>
      <c r="D23" s="24" t="s">
        <v>13</v>
      </c>
      <c r="E23" s="24" t="s">
        <v>20</v>
      </c>
      <c r="F23" s="25">
        <v>55</v>
      </c>
      <c r="G23" s="26">
        <v>65</v>
      </c>
      <c r="H23" s="26">
        <v>70</v>
      </c>
      <c r="I23" s="8">
        <f t="shared" si="0"/>
        <v>63.333333333333336</v>
      </c>
      <c r="J23" s="9">
        <f t="shared" si="1"/>
        <v>7.6376261582597333</v>
      </c>
      <c r="K23" s="9">
        <f t="shared" si="2"/>
        <v>12.059409723568001</v>
      </c>
      <c r="L23" s="10" t="str">
        <f t="shared" si="3"/>
        <v>4</v>
      </c>
      <c r="M23" s="11">
        <f t="shared" si="4"/>
        <v>55</v>
      </c>
      <c r="N23" s="12">
        <f t="shared" si="5"/>
        <v>220</v>
      </c>
      <c r="O23" s="2"/>
      <c r="P23" s="2"/>
    </row>
    <row r="24" spans="1:22" s="7" customFormat="1" ht="45" x14ac:dyDescent="0.25">
      <c r="A24" s="28" t="s">
        <v>20</v>
      </c>
      <c r="B24" s="22" t="s">
        <v>27</v>
      </c>
      <c r="C24" s="28" t="s">
        <v>39</v>
      </c>
      <c r="D24" s="24" t="s">
        <v>32</v>
      </c>
      <c r="E24" s="24" t="s">
        <v>14</v>
      </c>
      <c r="F24" s="25">
        <v>3200</v>
      </c>
      <c r="G24" s="26">
        <v>3300</v>
      </c>
      <c r="H24" s="26">
        <v>3320</v>
      </c>
      <c r="I24" s="8">
        <f t="shared" si="0"/>
        <v>3273.3333333333335</v>
      </c>
      <c r="J24" s="9">
        <f t="shared" si="1"/>
        <v>64.291005073286371</v>
      </c>
      <c r="K24" s="9">
        <f t="shared" si="2"/>
        <v>1.9640836580433716</v>
      </c>
      <c r="L24" s="10" t="str">
        <f t="shared" si="3"/>
        <v>1</v>
      </c>
      <c r="M24" s="11">
        <f t="shared" si="4"/>
        <v>3200</v>
      </c>
      <c r="N24" s="12">
        <f t="shared" si="5"/>
        <v>3200</v>
      </c>
      <c r="O24" s="2"/>
      <c r="P24" s="2"/>
    </row>
    <row r="25" spans="1:22" s="7" customFormat="1" x14ac:dyDescent="0.25">
      <c r="A25" s="28" t="s">
        <v>21</v>
      </c>
      <c r="B25" s="22" t="s">
        <v>28</v>
      </c>
      <c r="C25" s="28" t="s">
        <v>40</v>
      </c>
      <c r="D25" s="24" t="s">
        <v>31</v>
      </c>
      <c r="E25" s="24" t="s">
        <v>36</v>
      </c>
      <c r="F25" s="25">
        <v>160</v>
      </c>
      <c r="G25" s="26">
        <v>172</v>
      </c>
      <c r="H25" s="26">
        <v>170</v>
      </c>
      <c r="I25" s="8">
        <f t="shared" si="0"/>
        <v>167.33333333333334</v>
      </c>
      <c r="J25" s="9">
        <f t="shared" si="1"/>
        <v>6.429100507328636</v>
      </c>
      <c r="K25" s="9">
        <f t="shared" si="2"/>
        <v>3.8420919366505788</v>
      </c>
      <c r="L25" s="10" t="str">
        <f t="shared" si="3"/>
        <v>30</v>
      </c>
      <c r="M25" s="11">
        <f t="shared" si="4"/>
        <v>160</v>
      </c>
      <c r="N25" s="12">
        <f t="shared" si="5"/>
        <v>4800</v>
      </c>
      <c r="O25" s="2"/>
      <c r="P25" s="2"/>
    </row>
    <row r="26" spans="1:22" s="7" customFormat="1" ht="30" x14ac:dyDescent="0.25">
      <c r="A26" s="28" t="s">
        <v>22</v>
      </c>
      <c r="B26" s="22" t="s">
        <v>29</v>
      </c>
      <c r="C26" s="28" t="s">
        <v>41</v>
      </c>
      <c r="D26" s="24" t="s">
        <v>13</v>
      </c>
      <c r="E26" s="24" t="s">
        <v>14</v>
      </c>
      <c r="F26" s="25">
        <v>5000</v>
      </c>
      <c r="G26" s="26">
        <v>5150</v>
      </c>
      <c r="H26" s="26">
        <v>5100</v>
      </c>
      <c r="I26" s="8">
        <f t="shared" si="0"/>
        <v>5083.333333333333</v>
      </c>
      <c r="J26" s="9">
        <f t="shared" si="1"/>
        <v>76.376261582597337</v>
      </c>
      <c r="K26" s="9">
        <f t="shared" si="2"/>
        <v>1.5024838344117508</v>
      </c>
      <c r="L26" s="10" t="str">
        <f t="shared" si="3"/>
        <v>1</v>
      </c>
      <c r="M26" s="11">
        <f t="shared" si="4"/>
        <v>5000</v>
      </c>
      <c r="N26" s="12">
        <f t="shared" si="5"/>
        <v>5000</v>
      </c>
      <c r="O26" s="2"/>
      <c r="P26" s="2"/>
    </row>
    <row r="27" spans="1:22" s="7" customFormat="1" ht="45" x14ac:dyDescent="0.25">
      <c r="A27" s="28" t="s">
        <v>23</v>
      </c>
      <c r="B27" s="23" t="s">
        <v>30</v>
      </c>
      <c r="C27" s="28" t="s">
        <v>42</v>
      </c>
      <c r="D27" s="24" t="s">
        <v>13</v>
      </c>
      <c r="E27" s="24" t="s">
        <v>21</v>
      </c>
      <c r="F27" s="25">
        <v>1650</v>
      </c>
      <c r="G27" s="26">
        <v>1700</v>
      </c>
      <c r="H27" s="26">
        <v>1900</v>
      </c>
      <c r="I27" s="8">
        <f t="shared" ref="I27" si="6">AVERAGE(F27:H27)</f>
        <v>1750</v>
      </c>
      <c r="J27" s="9">
        <f t="shared" ref="J27" si="7">SQRT(((SUM((POWER(H27-I27,2)),(POWER(G27-I27,2)),(POWER(F27-I27,2)))/(COLUMNS(F27:H27)-1))))</f>
        <v>132.28756555322954</v>
      </c>
      <c r="K27" s="9">
        <f t="shared" ref="K27" si="8">J27/I27*100</f>
        <v>7.5592894601845453</v>
      </c>
      <c r="L27" s="10" t="str">
        <f t="shared" ref="L27" si="9">E27</f>
        <v>5</v>
      </c>
      <c r="M27" s="11">
        <f t="shared" ref="M27" si="10">MIN(F27:H27)</f>
        <v>1650</v>
      </c>
      <c r="N27" s="12">
        <f t="shared" ref="N27" si="11">L27*M27</f>
        <v>8250</v>
      </c>
      <c r="O27" s="2"/>
      <c r="P27" s="2"/>
    </row>
    <row r="28" spans="1:22" x14ac:dyDescent="0.25">
      <c r="A28" s="29" t="s">
        <v>12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1"/>
      <c r="N28" s="13">
        <f>SUM(N21:N27)</f>
        <v>23210</v>
      </c>
      <c r="O28" s="2"/>
    </row>
    <row r="29" spans="1:22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5"/>
      <c r="M29" s="14"/>
      <c r="N29" s="16"/>
    </row>
    <row r="30" spans="1:22" ht="30.6" customHeight="1" x14ac:dyDescent="0.25"/>
    <row r="31" spans="1:22" x14ac:dyDescent="0.25">
      <c r="E31" s="21"/>
      <c r="J31" s="21"/>
    </row>
    <row r="32" spans="1:22" ht="13.15" customHeight="1" x14ac:dyDescent="0.25">
      <c r="E32" s="19"/>
      <c r="J32" s="21"/>
    </row>
    <row r="33" spans="5:10" ht="13.15" customHeight="1" x14ac:dyDescent="0.25">
      <c r="E33" s="19"/>
      <c r="J33" s="21"/>
    </row>
    <row r="34" spans="5:10" ht="12" customHeight="1" x14ac:dyDescent="0.25">
      <c r="E34" s="19"/>
    </row>
    <row r="35" spans="5:10" ht="13.15" hidden="1" customHeight="1" x14ac:dyDescent="0.25">
      <c r="E35" s="19"/>
    </row>
    <row r="36" spans="5:10" ht="13.15" hidden="1" customHeight="1" x14ac:dyDescent="0.25">
      <c r="E36" s="19"/>
    </row>
    <row r="37" spans="5:10" ht="13.15" hidden="1" customHeight="1" x14ac:dyDescent="0.25">
      <c r="E37" s="19"/>
    </row>
    <row r="38" spans="5:10" ht="13.15" customHeight="1" x14ac:dyDescent="0.25">
      <c r="E38" s="19"/>
    </row>
    <row r="39" spans="5:10" x14ac:dyDescent="0.25">
      <c r="E39" s="19"/>
    </row>
    <row r="40" spans="5:10" x14ac:dyDescent="0.25">
      <c r="E40" s="19"/>
    </row>
    <row r="41" spans="5:10" x14ac:dyDescent="0.25">
      <c r="E41" s="19"/>
    </row>
    <row r="42" spans="5:10" x14ac:dyDescent="0.25">
      <c r="E42" s="19"/>
    </row>
    <row r="43" spans="5:10" x14ac:dyDescent="0.25">
      <c r="E43" s="19"/>
    </row>
    <row r="44" spans="5:10" x14ac:dyDescent="0.25">
      <c r="E44" s="19"/>
    </row>
    <row r="45" spans="5:10" x14ac:dyDescent="0.25">
      <c r="E45" s="19"/>
    </row>
    <row r="46" spans="5:10" x14ac:dyDescent="0.25">
      <c r="E46" s="19"/>
    </row>
    <row r="47" spans="5:10" x14ac:dyDescent="0.25">
      <c r="E47" s="19"/>
    </row>
    <row r="48" spans="5:10" x14ac:dyDescent="0.25">
      <c r="E48" s="19"/>
    </row>
    <row r="49" spans="5:5" x14ac:dyDescent="0.25">
      <c r="E49" s="19"/>
    </row>
    <row r="50" spans="5:5" x14ac:dyDescent="0.25">
      <c r="E50" s="19"/>
    </row>
  </sheetData>
  <mergeCells count="13">
    <mergeCell ref="A28:M28"/>
    <mergeCell ref="A1:N16"/>
    <mergeCell ref="A17:N17"/>
    <mergeCell ref="A18:A19"/>
    <mergeCell ref="B18:B19"/>
    <mergeCell ref="D18:D19"/>
    <mergeCell ref="E18:E19"/>
    <mergeCell ref="I18:K18"/>
    <mergeCell ref="L18:L19"/>
    <mergeCell ref="M18:M19"/>
    <mergeCell ref="N18:N19"/>
    <mergeCell ref="F18:H18"/>
    <mergeCell ref="C18:C19"/>
  </mergeCells>
  <pageMargins left="0.23622047244094491" right="0.23622047244094491" top="0" bottom="0" header="0.31496062992125984" footer="0.31496062992125984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Капитоновна Татьяна Юрьевна</cp:lastModifiedBy>
  <cp:lastPrinted>2026-07-10T10:30:57Z</cp:lastPrinted>
  <dcterms:created xsi:type="dcterms:W3CDTF">2014-01-15T18:15:09Z</dcterms:created>
  <dcterms:modified xsi:type="dcterms:W3CDTF">2026-07-13T13:01:37Z</dcterms:modified>
</cp:coreProperties>
</file>