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otrudnik\Desktop\Закупки 2026\ХУД МАТЕРИАЛЫ_живопись\"/>
    </mc:Choice>
  </mc:AlternateContent>
  <xr:revisionPtr revIDLastSave="0" documentId="13_ncr:1_{9DB6B536-3CEA-4EA7-9F18-081E4954E070}" xr6:coauthVersionLast="47" xr6:coauthVersionMax="47" xr10:uidLastSave="{00000000-0000-0000-0000-000000000000}"/>
  <bookViews>
    <workbookView xWindow="-120" yWindow="-120" windowWidth="29040" windowHeight="15840" tabRatio="722" xr2:uid="{00000000-000D-0000-FFFF-FFFF00000000}"/>
  </bookViews>
  <sheets>
    <sheet name="НМЦК " sheetId="17" r:id="rId1"/>
    <sheet name="Лист2" sheetId="35" r:id="rId2"/>
    <sheet name="Лист3" sheetId="36" r:id="rId3"/>
    <sheet name="Расчет" sheetId="21" state="hidden" r:id="rId4"/>
  </sheets>
  <externalReferences>
    <externalReference r:id="rId5"/>
  </externalReferences>
  <definedNames>
    <definedName name="_xlnm.Print_Area" localSheetId="0">'НМЦК '!$A$1:$O$29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0" i="17" l="1"/>
  <c r="L14" i="17" l="1"/>
  <c r="G12" i="35"/>
  <c r="M9" i="35"/>
  <c r="J9" i="35"/>
  <c r="L9" i="35" s="1"/>
  <c r="O9" i="35" s="1"/>
  <c r="M8" i="35"/>
  <c r="J8" i="35"/>
  <c r="L8" i="35" s="1"/>
  <c r="O8" i="35" s="1"/>
  <c r="M7" i="35"/>
  <c r="J7" i="35"/>
  <c r="L7" i="35" s="1"/>
  <c r="O7" i="35" s="1"/>
  <c r="M6" i="35"/>
  <c r="J6" i="35"/>
  <c r="L6" i="35" s="1"/>
  <c r="O6" i="35" s="1"/>
  <c r="M5" i="35"/>
  <c r="N5" i="35" s="1"/>
  <c r="J5" i="35"/>
  <c r="L5" i="35" s="1"/>
  <c r="O5" i="35" s="1"/>
  <c r="M4" i="35"/>
  <c r="L4" i="35"/>
  <c r="O4" i="35" s="1"/>
  <c r="J4" i="35"/>
  <c r="M19" i="17"/>
  <c r="N19" i="17" s="1"/>
  <c r="O18" i="17"/>
  <c r="O19" i="17"/>
  <c r="O14" i="17"/>
  <c r="N18" i="17"/>
  <c r="M17" i="17"/>
  <c r="M18" i="17"/>
  <c r="L18" i="17"/>
  <c r="L19" i="17"/>
  <c r="J17" i="17"/>
  <c r="L17" i="17" s="1"/>
  <c r="O17" i="17" s="1"/>
  <c r="L25" i="17" s="1"/>
  <c r="J18" i="17"/>
  <c r="J19" i="17"/>
  <c r="M15" i="17"/>
  <c r="N15" i="17" s="1"/>
  <c r="M16" i="17"/>
  <c r="J15" i="17"/>
  <c r="L15" i="17" s="1"/>
  <c r="O15" i="17" s="1"/>
  <c r="J16" i="17"/>
  <c r="L16" i="17" s="1"/>
  <c r="O16" i="17" s="1"/>
  <c r="N17" i="17" l="1"/>
  <c r="N6" i="35"/>
  <c r="N7" i="35"/>
  <c r="N4" i="35"/>
  <c r="N9" i="35"/>
  <c r="N8" i="35"/>
  <c r="N16" i="17"/>
  <c r="M14" i="17"/>
  <c r="J14" i="17"/>
  <c r="N14" i="17" l="1"/>
  <c r="H8" i="21" l="1"/>
  <c r="A8" i="21"/>
  <c r="G7" i="21"/>
  <c r="E7" i="21"/>
  <c r="C7" i="21"/>
  <c r="A7" i="21"/>
  <c r="G6" i="21"/>
  <c r="E6" i="21"/>
  <c r="C6" i="21"/>
  <c r="A6" i="21"/>
  <c r="G5" i="21"/>
  <c r="E5" i="21"/>
  <c r="C5" i="21"/>
  <c r="A5" i="21"/>
  <c r="H5" i="21" l="1"/>
  <c r="H6" i="21"/>
  <c r="H7" i="21"/>
</calcChain>
</file>

<file path=xl/sharedStrings.xml><?xml version="1.0" encoding="utf-8"?>
<sst xmlns="http://schemas.openxmlformats.org/spreadsheetml/2006/main" count="87" uniqueCount="49">
  <si>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</si>
  <si>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</si>
  <si>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</si>
  <si>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</si>
  <si>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&lt;ц&gt; - средн. арифм. величина цены единицы прод-ции, руб.</t>
  </si>
  <si>
    <t xml:space="preserve">                  , руб. </t>
  </si>
  <si>
    <t>Номер источника ценовой информации (ИЦИ №i) и цена единицы товара, работы, услуги, представленная i-тым ИЦИ (Цi), руб.</t>
  </si>
  <si>
    <t>Наименование услуги</t>
  </si>
  <si>
    <t>ФВФ</t>
  </si>
  <si>
    <t xml:space="preserve"> Учреждения</t>
  </si>
  <si>
    <t>Директора</t>
  </si>
  <si>
    <t>Итого в год на 16 а/м</t>
  </si>
  <si>
    <t xml:space="preserve">Количесво </t>
  </si>
  <si>
    <t>в месяц на 1 а/м</t>
  </si>
  <si>
    <t>Итого в год на 8 а/м</t>
  </si>
  <si>
    <t>Итого в год на 6 а/м</t>
  </si>
  <si>
    <t>Итого в год на 1 а/м</t>
  </si>
  <si>
    <t xml:space="preserve">Начальная (максимальная) цена контракта </t>
  </si>
  <si>
    <t>ОБОСНОВАНИЕ НАЧАЛЬНОЙ (МАКСИМАЛЬНОЙ) ЦЕНЫ КОНТРАКТА (Н(М)ЦК)</t>
  </si>
  <si>
    <t>В результате проведенного расчета Н(М)ЦК контракта составляет:</t>
  </si>
  <si>
    <t>рублей</t>
  </si>
  <si>
    <t xml:space="preserve">Коэффициент вариации цены не превышает 33 %, т.о совокупность цен считается однородной </t>
  </si>
  <si>
    <t>Дата</t>
  </si>
  <si>
    <t>Единица измерения</t>
  </si>
  <si>
    <r>
      <rPr>
        <b/>
        <sz val="8"/>
        <color indexed="8"/>
        <rFont val="Times New Roman"/>
        <family val="1"/>
        <charset val="204"/>
      </rPr>
      <t>n - кол-во значений, используемых в расчете</t>
    </r>
  </si>
  <si>
    <r>
      <t xml:space="preserve">V - коэф-нт вариации </t>
    </r>
    <r>
      <rPr>
        <i/>
        <sz val="8"/>
        <color indexed="10"/>
        <rFont val="Times New Roman"/>
        <family val="1"/>
        <charset val="204"/>
      </rPr>
      <t>(не должен превышать 33%)</t>
    </r>
  </si>
  <si>
    <t>Расчет Н(М)ЦК произвел:</t>
  </si>
  <si>
    <t xml:space="preserve">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Большинство бухгалтерских программ, а также программное обеспечение реестра контрактов не позволяет проводить операции с такими значениями. Поэтому в случае необходимости Заказчиком применяется округление согласно математических правил (вниз/вверх) таких показателей. При расчетах производится округление до двух десятых.                                                </t>
  </si>
  <si>
    <t>2. Используемый метод определения начальной (максимальной) контракта: Метод сопоставимых рыночных цен (анализа рынка) в соответствии со п.6 ст. 22 Федерального закона от 05.04.2013 № 44-ФЗ. Расчёт выполнен на основании проведения сбора и анализа общедоступной ценовой информации, в том числе путём направления запросов о предоставлении информации по ценам на оказываемые услуги, в соответствии с методическими рекомендациями по применению методов определения начальной (максимальной) цены контракта, утверждённых приказом Министерства экономического развития Российской Федерации от 02.10.2013 №567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При расчёте корректирующие коэффициенты и индексы не применялись. Расчёт произведён с помощью стандартных функций табличного редактора EXCEL.
3. Заказчиком Санкт-Петербурга проведен мониторинг цены закупки и  направлен запрос о предоставлении ценовой информации 5-ти  исполнителям (подрядчикам, постащикам), обладающим опытом оказания соответствующих услуг, информация о которых имеется в свободном доступе. Заказчиком получены ответы от трех исполнителей (подрядчиков, поставщиков) с ценовой информацией, на основании которых осуществлен расчет начальной (максимальной) цены контракта.</t>
  </si>
  <si>
    <t xml:space="preserve">Количество </t>
  </si>
  <si>
    <t>8=5+6+7</t>
  </si>
  <si>
    <t>9= кол-во ответов ИЦИ</t>
  </si>
  <si>
    <t>10=           /9</t>
  </si>
  <si>
    <t>шт.</t>
  </si>
  <si>
    <t>13=4*10</t>
  </si>
  <si>
    <t>Специалист по закупкам__________________________Е.В. Елютина</t>
  </si>
  <si>
    <t>Акриловые краски набор художественные белые 2 шт. в тюбиках</t>
  </si>
  <si>
    <t>набор</t>
  </si>
  <si>
    <t>КП №1              вх. № 219 от 25.06.2026</t>
  </si>
  <si>
    <t>КП № 2              вх. № 220 от 25.06.2026</t>
  </si>
  <si>
    <t>КП №3              вх. № 221 от 25.06.2026</t>
  </si>
  <si>
    <t>Акриловые краски для рисования набор 24 цвета</t>
  </si>
  <si>
    <t>Акриловые краски матовые, 24 цвета</t>
  </si>
  <si>
    <t>Холст грунтовый на подрамнике 80х120 см, двунитка хлопок 100%, для рисования, набор 2 шт.Подрамник с перекладиной</t>
  </si>
  <si>
    <t>Скетчбук 48 листов 3 штуки</t>
  </si>
  <si>
    <t>Набор акварели nuance.Essentials, пенал-трансформер, 9 кювет</t>
  </si>
  <si>
    <t>КП №3 вх. № 221 от 25.06.2026</t>
  </si>
  <si>
    <r>
      <rPr>
        <b/>
        <sz val="8"/>
        <color indexed="8"/>
        <rFont val="Times New Roman"/>
        <family val="1"/>
        <charset val="204"/>
      </rPr>
      <t>*</t>
    </r>
    <r>
      <rPr>
        <sz val="8"/>
        <color indexed="8"/>
        <rFont val="Times New Roman"/>
        <family val="1"/>
        <charset val="204"/>
      </rPr>
      <t xml:space="preserve"> При определении Н(М)ЦК контракта Заказчиком применяется Приказ Минэкономразвития России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(Метод сопоставимых рыночных цен (анализ рынка)). Контракт будет заключен способом "У единственного поставщика" в соответствии с п.5 ч. 1 ст. 93 Федерального закона № 44-ФЗ. </t>
    </r>
    <r>
      <rPr>
        <b/>
        <u/>
        <sz val="8"/>
        <color indexed="8"/>
        <rFont val="Times New Roman"/>
        <family val="1"/>
        <charset val="204"/>
      </rPr>
      <t>Сумма закупки НМЦК по наименьшему ценовому предложению-35 790,00 руб.</t>
    </r>
  </si>
  <si>
    <r>
      <rPr>
        <b/>
        <sz val="11"/>
        <color theme="1"/>
        <rFont val="Times New Roman"/>
        <family val="1"/>
        <charset val="204"/>
      </rPr>
      <t xml:space="preserve">1.Объект закупки: Поставка художественных материалов для живописи для нужд СПб ГБУ ДО «ДХШ № 3».   </t>
    </r>
    <r>
      <rPr>
        <sz val="11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1.1. Особенности определения НМЦК по Постановлению №1875 не применяются в связи отсутствием приобретаемого товара в Приложениях №1 и Приложениях №2 к Постановлению.                                                                                                                                                                                                                                                                                        1.2.Приложение  к распоряжению Комитета по государственному заказу Санкт-Петербурга от 04 марта 2026 года № 100-р в перечне не фигурирует.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</si>
</sst>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name val="Arial Cyr"/>
      <charset val="204"/>
    </font>
    <font>
      <b/>
      <i/>
      <sz val="7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7"/>
      <color theme="1"/>
      <name val="Calibri"/>
      <family val="2"/>
      <charset val="204"/>
      <scheme val="minor"/>
    </font>
    <font>
      <b/>
      <sz val="8"/>
      <color rgb="FF000000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i/>
      <sz val="8"/>
      <color indexed="10"/>
      <name val="Times New Roman"/>
      <family val="1"/>
      <charset val="204"/>
    </font>
    <font>
      <sz val="10"/>
      <name val="Arial"/>
      <family val="2"/>
      <charset val="204"/>
    </font>
    <font>
      <sz val="8"/>
      <color indexed="8"/>
      <name val="Times New Roman"/>
      <family val="1"/>
      <charset val="204"/>
    </font>
    <font>
      <b/>
      <u/>
      <sz val="8"/>
      <color indexed="8"/>
      <name val="Times New Roman"/>
      <family val="1"/>
      <charset val="204"/>
    </font>
    <font>
      <b/>
      <i/>
      <sz val="7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indexed="64"/>
      </left>
      <right/>
      <top/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/>
      <diagonal/>
    </border>
    <border>
      <left/>
      <right style="thin">
        <color theme="1" tint="0.34998626667073579"/>
      </right>
      <top style="thin">
        <color theme="1" tint="0.34998626667073579"/>
      </top>
      <bottom/>
      <diagonal/>
    </border>
  </borders>
  <cellStyleXfs count="4">
    <xf numFmtId="0" fontId="0" fillId="0" borderId="0"/>
    <xf numFmtId="0" fontId="3" fillId="0" borderId="0"/>
    <xf numFmtId="0" fontId="18" fillId="0" borderId="0"/>
    <xf numFmtId="0" fontId="18" fillId="0" borderId="0"/>
  </cellStyleXfs>
  <cellXfs count="76">
    <xf numFmtId="0" fontId="0" fillId="0" borderId="0" xfId="0"/>
    <xf numFmtId="0" fontId="0" fillId="0" borderId="3" xfId="0" applyBorder="1" applyAlignment="1">
      <alignment horizontal="center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16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8" fillId="0" borderId="0" xfId="0" applyFont="1" applyAlignment="1">
      <alignment vertical="top"/>
    </xf>
    <xf numFmtId="4" fontId="13" fillId="2" borderId="7" xfId="0" applyNumberFormat="1" applyFont="1" applyFill="1" applyBorder="1" applyAlignment="1">
      <alignment horizontal="center" vertical="top" wrapText="1"/>
    </xf>
    <xf numFmtId="0" fontId="15" fillId="0" borderId="7" xfId="0" applyFont="1" applyBorder="1" applyAlignment="1">
      <alignment vertical="top" wrapText="1"/>
    </xf>
    <xf numFmtId="4" fontId="13" fillId="0" borderId="7" xfId="0" applyNumberFormat="1" applyFont="1" applyBorder="1" applyAlignment="1">
      <alignment horizontal="center" vertical="top" wrapText="1"/>
    </xf>
    <xf numFmtId="4" fontId="13" fillId="2" borderId="7" xfId="0" applyNumberFormat="1" applyFont="1" applyFill="1" applyBorder="1" applyAlignment="1">
      <alignment vertical="top" wrapText="1"/>
    </xf>
    <xf numFmtId="0" fontId="9" fillId="0" borderId="0" xfId="0" applyFont="1" applyAlignment="1">
      <alignment vertical="top" wrapText="1"/>
    </xf>
    <xf numFmtId="0" fontId="0" fillId="0" borderId="0" xfId="0" applyAlignment="1">
      <alignment vertical="top"/>
    </xf>
    <xf numFmtId="4" fontId="5" fillId="2" borderId="0" xfId="0" applyNumberFormat="1" applyFont="1" applyFill="1" applyAlignment="1">
      <alignment horizontal="center" vertical="top" wrapText="1"/>
    </xf>
    <xf numFmtId="0" fontId="2" fillId="0" borderId="0" xfId="0" applyFont="1" applyAlignment="1">
      <alignment vertical="top"/>
    </xf>
    <xf numFmtId="0" fontId="1" fillId="0" borderId="0" xfId="0" applyFont="1" applyAlignment="1">
      <alignment horizontal="left" vertical="top" wrapText="1"/>
    </xf>
    <xf numFmtId="14" fontId="2" fillId="0" borderId="0" xfId="0" applyNumberFormat="1" applyFont="1" applyAlignment="1">
      <alignment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14" fontId="1" fillId="0" borderId="0" xfId="0" applyNumberFormat="1" applyFont="1" applyAlignment="1">
      <alignment vertical="top"/>
    </xf>
    <xf numFmtId="0" fontId="1" fillId="0" borderId="0" xfId="0" applyFont="1" applyAlignment="1" applyProtection="1">
      <alignment vertical="top"/>
      <protection locked="0"/>
    </xf>
    <xf numFmtId="0" fontId="1" fillId="0" borderId="0" xfId="0" applyFont="1" applyAlignment="1" applyProtection="1">
      <alignment horizontal="center" vertical="top" wrapText="1"/>
      <protection locked="0"/>
    </xf>
    <xf numFmtId="0" fontId="1" fillId="0" borderId="0" xfId="0" applyFont="1" applyAlignment="1" applyProtection="1">
      <alignment vertical="top" wrapText="1"/>
      <protection locked="0"/>
    </xf>
    <xf numFmtId="0" fontId="1" fillId="0" borderId="0" xfId="0" applyFont="1" applyAlignment="1" applyProtection="1">
      <alignment horizontal="right" vertical="top"/>
      <protection locked="0"/>
    </xf>
    <xf numFmtId="0" fontId="4" fillId="0" borderId="0" xfId="0" applyFont="1" applyAlignment="1">
      <alignment horizontal="left" vertical="top" wrapText="1"/>
    </xf>
    <xf numFmtId="0" fontId="11" fillId="0" borderId="0" xfId="0" applyFont="1" applyAlignment="1">
      <alignment vertical="top" wrapText="1"/>
    </xf>
    <xf numFmtId="14" fontId="1" fillId="0" borderId="0" xfId="0" applyNumberFormat="1" applyFont="1" applyAlignment="1">
      <alignment horizontal="center" vertical="top"/>
    </xf>
    <xf numFmtId="0" fontId="13" fillId="0" borderId="7" xfId="0" applyFont="1" applyBorder="1" applyAlignment="1">
      <alignment horizontal="center" vertical="top" wrapText="1"/>
    </xf>
    <xf numFmtId="0" fontId="10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4" fontId="5" fillId="2" borderId="10" xfId="0" applyNumberFormat="1" applyFont="1" applyFill="1" applyBorder="1" applyAlignment="1">
      <alignment horizontal="center" vertical="top" wrapText="1"/>
    </xf>
    <xf numFmtId="10" fontId="8" fillId="0" borderId="3" xfId="0" applyNumberFormat="1" applyFont="1" applyBorder="1" applyAlignment="1">
      <alignment horizontal="center" vertical="top" wrapText="1"/>
    </xf>
    <xf numFmtId="0" fontId="13" fillId="3" borderId="7" xfId="0" applyFont="1" applyFill="1" applyBorder="1" applyAlignment="1">
      <alignment horizontal="center" vertical="top" wrapText="1"/>
    </xf>
    <xf numFmtId="0" fontId="6" fillId="2" borderId="9" xfId="0" applyFont="1" applyFill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6" fillId="3" borderId="9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4" fontId="6" fillId="0" borderId="3" xfId="0" applyNumberFormat="1" applyFont="1" applyBorder="1" applyAlignment="1">
      <alignment horizontal="center" vertical="top" wrapText="1"/>
    </xf>
    <xf numFmtId="4" fontId="6" fillId="3" borderId="3" xfId="0" applyNumberFormat="1" applyFont="1" applyFill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22" fillId="0" borderId="7" xfId="0" applyFont="1" applyBorder="1" applyAlignment="1">
      <alignment horizontal="left" vertical="top" wrapText="1"/>
    </xf>
    <xf numFmtId="0" fontId="19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top" wrapText="1"/>
    </xf>
    <xf numFmtId="14" fontId="1" fillId="0" borderId="0" xfId="0" applyNumberFormat="1" applyFont="1" applyAlignment="1">
      <alignment horizontal="center" vertical="top"/>
    </xf>
    <xf numFmtId="0" fontId="12" fillId="0" borderId="7" xfId="0" applyFont="1" applyBorder="1" applyAlignment="1">
      <alignment horizontal="center" vertical="top" wrapText="1"/>
    </xf>
    <xf numFmtId="0" fontId="13" fillId="2" borderId="7" xfId="0" applyFont="1" applyFill="1" applyBorder="1" applyAlignment="1">
      <alignment horizontal="center" vertical="top" wrapText="1"/>
    </xf>
    <xf numFmtId="4" fontId="2" fillId="0" borderId="0" xfId="0" applyNumberFormat="1" applyFont="1" applyAlignment="1">
      <alignment horizontal="center" vertical="top"/>
    </xf>
    <xf numFmtId="0" fontId="13" fillId="0" borderId="7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4" fontId="15" fillId="0" borderId="7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6" fillId="0" borderId="14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4" fontId="6" fillId="0" borderId="4" xfId="0" applyNumberFormat="1" applyFont="1" applyBorder="1" applyAlignment="1">
      <alignment horizontal="center" vertical="top" wrapText="1"/>
    </xf>
    <xf numFmtId="4" fontId="6" fillId="0" borderId="6" xfId="0" applyNumberFormat="1" applyFont="1" applyBorder="1" applyAlignment="1">
      <alignment horizontal="center" vertical="top" wrapText="1"/>
    </xf>
    <xf numFmtId="0" fontId="13" fillId="0" borderId="11" xfId="0" applyFont="1" applyBorder="1" applyAlignment="1">
      <alignment horizontal="center" vertical="top" wrapText="1"/>
    </xf>
    <xf numFmtId="0" fontId="13" fillId="0" borderId="13" xfId="0" applyFont="1" applyBorder="1" applyAlignment="1">
      <alignment horizontal="center" vertical="top" wrapText="1"/>
    </xf>
    <xf numFmtId="0" fontId="13" fillId="0" borderId="12" xfId="0" applyFont="1" applyBorder="1" applyAlignment="1">
      <alignment horizontal="center" vertical="top" wrapText="1"/>
    </xf>
    <xf numFmtId="0" fontId="10" fillId="0" borderId="0" xfId="0" applyFont="1" applyAlignment="1">
      <alignment horizontal="right" vertical="top"/>
    </xf>
    <xf numFmtId="0" fontId="10" fillId="0" borderId="0" xfId="0" applyFont="1" applyAlignment="1">
      <alignment horizontal="right" vertical="top" wrapText="1"/>
    </xf>
    <xf numFmtId="0" fontId="8" fillId="0" borderId="0" xfId="0" applyFont="1" applyAlignment="1">
      <alignment horizontal="left" vertical="top" wrapText="1"/>
    </xf>
    <xf numFmtId="0" fontId="10" fillId="0" borderId="0" xfId="0" applyFont="1" applyAlignment="1">
      <alignment horizontal="center" vertical="top"/>
    </xf>
    <xf numFmtId="0" fontId="9" fillId="0" borderId="0" xfId="0" applyFont="1" applyAlignment="1">
      <alignment horizontal="left" vertical="top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/>
    </xf>
  </cellXfs>
  <cellStyles count="4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28575</xdr:colOff>
      <xdr:row>11</xdr:row>
      <xdr:rowOff>514350</xdr:rowOff>
    </xdr:from>
    <xdr:to>
      <xdr:col>12</xdr:col>
      <xdr:colOff>866775</xdr:colOff>
      <xdr:row>11</xdr:row>
      <xdr:rowOff>952500</xdr:rowOff>
    </xdr:to>
    <xdr:pic>
      <xdr:nvPicPr>
        <xdr:cNvPr id="189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EF4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53525" y="4305300"/>
          <a:ext cx="8382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58016</xdr:colOff>
      <xdr:row>11</xdr:row>
      <xdr:rowOff>702253</xdr:rowOff>
    </xdr:from>
    <xdr:to>
      <xdr:col>13</xdr:col>
      <xdr:colOff>696191</xdr:colOff>
      <xdr:row>11</xdr:row>
      <xdr:rowOff>1021440</xdr:rowOff>
    </xdr:to>
    <xdr:pic>
      <xdr:nvPicPr>
        <xdr:cNvPr id="189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F04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43630" y="3369253"/>
          <a:ext cx="638175" cy="319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209550</xdr:colOff>
      <xdr:row>11</xdr:row>
      <xdr:rowOff>114300</xdr:rowOff>
    </xdr:from>
    <xdr:to>
      <xdr:col>14</xdr:col>
      <xdr:colOff>895350</xdr:colOff>
      <xdr:row>11</xdr:row>
      <xdr:rowOff>466725</xdr:rowOff>
    </xdr:to>
    <xdr:pic>
      <xdr:nvPicPr>
        <xdr:cNvPr id="189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F24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0963275" y="3905250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124690</xdr:colOff>
      <xdr:row>11</xdr:row>
      <xdr:rowOff>86591</xdr:rowOff>
    </xdr:from>
    <xdr:to>
      <xdr:col>9</xdr:col>
      <xdr:colOff>759689</xdr:colOff>
      <xdr:row>11</xdr:row>
      <xdr:rowOff>562840</xdr:rowOff>
    </xdr:to>
    <xdr:pic>
      <xdr:nvPicPr>
        <xdr:cNvPr id="1893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F44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80463" y="2753591"/>
          <a:ext cx="634999" cy="4762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28575</xdr:colOff>
      <xdr:row>11</xdr:row>
      <xdr:rowOff>514350</xdr:rowOff>
    </xdr:from>
    <xdr:to>
      <xdr:col>12</xdr:col>
      <xdr:colOff>866775</xdr:colOff>
      <xdr:row>11</xdr:row>
      <xdr:rowOff>952500</xdr:rowOff>
    </xdr:to>
    <xdr:pic>
      <xdr:nvPicPr>
        <xdr:cNvPr id="1893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F54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53525" y="4305300"/>
          <a:ext cx="8382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338437</xdr:colOff>
      <xdr:row>12</xdr:row>
      <xdr:rowOff>8726</xdr:rowOff>
    </xdr:from>
    <xdr:to>
      <xdr:col>11</xdr:col>
      <xdr:colOff>605137</xdr:colOff>
      <xdr:row>12</xdr:row>
      <xdr:rowOff>175846</xdr:rowOff>
    </xdr:to>
    <xdr:pic>
      <xdr:nvPicPr>
        <xdr:cNvPr id="1893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F74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412706" y="3906649"/>
          <a:ext cx="266700" cy="167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122959</xdr:colOff>
      <xdr:row>11</xdr:row>
      <xdr:rowOff>122959</xdr:rowOff>
    </xdr:from>
    <xdr:to>
      <xdr:col>14</xdr:col>
      <xdr:colOff>1125681</xdr:colOff>
      <xdr:row>11</xdr:row>
      <xdr:rowOff>684068</xdr:rowOff>
    </xdr:to>
    <xdr:pic>
      <xdr:nvPicPr>
        <xdr:cNvPr id="1893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F84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0461914" y="2789959"/>
          <a:ext cx="1002722" cy="5611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181841</xdr:colOff>
      <xdr:row>10</xdr:row>
      <xdr:rowOff>47625</xdr:rowOff>
    </xdr:from>
    <xdr:to>
      <xdr:col>14</xdr:col>
      <xdr:colOff>639041</xdr:colOff>
      <xdr:row>10</xdr:row>
      <xdr:rowOff>304800</xdr:rowOff>
    </xdr:to>
    <xdr:pic>
      <xdr:nvPicPr>
        <xdr:cNvPr id="1893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F94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520796" y="2212398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58016</xdr:colOff>
      <xdr:row>1</xdr:row>
      <xdr:rowOff>702253</xdr:rowOff>
    </xdr:from>
    <xdr:to>
      <xdr:col>14</xdr:col>
      <xdr:colOff>86591</xdr:colOff>
      <xdr:row>3</xdr:row>
      <xdr:rowOff>126090</xdr:rowOff>
    </xdr:to>
    <xdr:pic>
      <xdr:nvPicPr>
        <xdr:cNvPr id="19" name="Picture 19" descr="C:\Temp\KClipboardExport\8c4wnzhy.gif">
          <a:extLst>
            <a:ext uri="{FF2B5EF4-FFF2-40B4-BE49-F238E27FC236}">
              <a16:creationId xmlns:a16="http://schemas.microsoft.com/office/drawing/2014/main" id="{7D0C313C-E57D-4795-9E2B-73C4C1A42B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7341" y="3588328"/>
          <a:ext cx="638175" cy="319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338437</xdr:colOff>
      <xdr:row>2</xdr:row>
      <xdr:rowOff>8726</xdr:rowOff>
    </xdr:from>
    <xdr:to>
      <xdr:col>11</xdr:col>
      <xdr:colOff>605137</xdr:colOff>
      <xdr:row>2</xdr:row>
      <xdr:rowOff>175846</xdr:rowOff>
    </xdr:to>
    <xdr:pic>
      <xdr:nvPicPr>
        <xdr:cNvPr id="23" name="Рисунок 1" descr="C:\Temp\KClipboardExport\l41eo45a.gif">
          <a:extLst>
            <a:ext uri="{FF2B5EF4-FFF2-40B4-BE49-F238E27FC236}">
              <a16:creationId xmlns:a16="http://schemas.microsoft.com/office/drawing/2014/main" id="{7B8A5BA1-9122-4C7C-9C82-8968200828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491837" y="3961601"/>
          <a:ext cx="266700" cy="167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181841</xdr:colOff>
      <xdr:row>0</xdr:row>
      <xdr:rowOff>47625</xdr:rowOff>
    </xdr:from>
    <xdr:to>
      <xdr:col>15</xdr:col>
      <xdr:colOff>29441</xdr:colOff>
      <xdr:row>1</xdr:row>
      <xdr:rowOff>114300</xdr:rowOff>
    </xdr:to>
    <xdr:pic>
      <xdr:nvPicPr>
        <xdr:cNvPr id="25" name="Picture 1" descr="C:\Temp\KClipboardExport\7d4qbwfz.gif">
          <a:extLst>
            <a:ext uri="{FF2B5EF4-FFF2-40B4-BE49-F238E27FC236}">
              <a16:creationId xmlns:a16="http://schemas.microsoft.com/office/drawing/2014/main" id="{AF380688-A0A1-43A0-8955-B40A97D21B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773641" y="242887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a.petrenko/AppData/Local/Microsoft/Windows/INetCache/Content.Outlook/68A4QGAZ/&#1053;&#1052;&#1062;&#1050;%202018%20&#1084;&#1077;&#1076;&#1086;&#1089;&#1084;&#1086;&#1090;&#1088;.xls" TargetMode="External"/><Relationship Id="rId1" Type="http://schemas.openxmlformats.org/officeDocument/2006/relationships/externalLinkPath" Target="/Users/a.petrenko/AppData/Local/Microsoft/Windows/INetCache/Content.Outlook/68A4QGAZ/&#1053;&#1052;&#1062;&#1050;%202018%20&#1084;&#1077;&#1076;&#1086;&#1089;&#1084;&#1086;&#1090;&#108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НМЦК"/>
      <sheetName val="Расчет"/>
    </sheetNames>
    <sheetDataSet>
      <sheetData sheetId="0">
        <row r="14">
          <cell r="B14" t="str">
            <v>оказание услуг по проведению предрейсовых медосмотров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9"/>
  <sheetViews>
    <sheetView tabSelected="1" view="pageBreakPreview" zoomScale="95" zoomScaleNormal="130" zoomScaleSheetLayoutView="95" workbookViewId="0">
      <selection activeCell="A4" sqref="A4:O4"/>
    </sheetView>
  </sheetViews>
  <sheetFormatPr defaultColWidth="9.140625" defaultRowHeight="15" x14ac:dyDescent="0.25"/>
  <cols>
    <col min="1" max="1" width="3.5703125" style="12" customWidth="1"/>
    <col min="2" max="2" width="41.28515625" style="12" customWidth="1"/>
    <col min="3" max="3" width="8.85546875" style="12" customWidth="1"/>
    <col min="4" max="4" width="10" style="12" customWidth="1"/>
    <col min="5" max="5" width="10.85546875" style="12" customWidth="1"/>
    <col min="6" max="6" width="11.28515625" style="12" customWidth="1"/>
    <col min="7" max="7" width="11.7109375" style="12" customWidth="1"/>
    <col min="8" max="8" width="2.28515625" style="12" customWidth="1"/>
    <col min="9" max="9" width="0.140625" style="12" customWidth="1"/>
    <col min="10" max="10" width="12.28515625" style="12" customWidth="1"/>
    <col min="11" max="11" width="10" style="12" customWidth="1"/>
    <col min="12" max="12" width="12.140625" style="12" customWidth="1"/>
    <col min="13" max="13" width="13.140625" style="12" customWidth="1"/>
    <col min="14" max="14" width="11.28515625" style="12" customWidth="1"/>
    <col min="15" max="15" width="18.85546875" style="12" customWidth="1"/>
    <col min="16" max="16" width="2.85546875" style="12" customWidth="1"/>
    <col min="17" max="17" width="1.85546875" style="12" customWidth="1"/>
    <col min="18" max="18" width="10.85546875" style="12" bestFit="1" customWidth="1"/>
    <col min="19" max="16384" width="9.140625" style="12"/>
  </cols>
  <sheetData>
    <row r="1" spans="1:17" x14ac:dyDescent="0.25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5"/>
      <c r="Q1" s="5"/>
    </row>
    <row r="2" spans="1:17" ht="15" customHeight="1" x14ac:dyDescent="0.25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5"/>
      <c r="Q2" s="5"/>
    </row>
    <row r="3" spans="1:17" ht="16.5" customHeight="1" x14ac:dyDescent="0.25">
      <c r="A3" s="65" t="s">
        <v>18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5"/>
      <c r="Q3" s="5"/>
    </row>
    <row r="4" spans="1:17" ht="48" customHeight="1" x14ac:dyDescent="0.25">
      <c r="A4" s="66" t="s">
        <v>48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11"/>
      <c r="Q4" s="11"/>
    </row>
    <row r="5" spans="1:17" ht="21" customHeight="1" x14ac:dyDescent="0.25">
      <c r="A5" s="64" t="s">
        <v>28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"/>
      <c r="Q5" s="6"/>
    </row>
    <row r="6" spans="1:17" ht="21" customHeight="1" x14ac:dyDescent="0.25">
      <c r="A6" s="64"/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"/>
      <c r="Q6" s="6"/>
    </row>
    <row r="7" spans="1:17" ht="21" customHeight="1" x14ac:dyDescent="0.25">
      <c r="A7" s="64"/>
      <c r="B7" s="64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6"/>
      <c r="Q7" s="6"/>
    </row>
    <row r="8" spans="1:17" ht="21" customHeight="1" x14ac:dyDescent="0.25">
      <c r="A8" s="64"/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"/>
      <c r="Q8" s="6"/>
    </row>
    <row r="9" spans="1:17" ht="26.25" customHeight="1" x14ac:dyDescent="0.25">
      <c r="A9" s="64"/>
      <c r="B9" s="64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"/>
      <c r="Q9" s="6"/>
    </row>
    <row r="10" spans="1:17" ht="9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</row>
    <row r="11" spans="1:17" s="4" customFormat="1" ht="39.75" customHeight="1" x14ac:dyDescent="0.25">
      <c r="A11" s="45" t="s">
        <v>0</v>
      </c>
      <c r="B11" s="46" t="s">
        <v>3</v>
      </c>
      <c r="C11" s="46" t="s">
        <v>23</v>
      </c>
      <c r="D11" s="53" t="s">
        <v>29</v>
      </c>
      <c r="E11" s="48" t="s">
        <v>6</v>
      </c>
      <c r="F11" s="48"/>
      <c r="G11" s="48"/>
      <c r="H11" s="48"/>
      <c r="I11" s="48"/>
      <c r="J11" s="48"/>
      <c r="K11" s="46" t="s">
        <v>24</v>
      </c>
      <c r="L11" s="52" t="s">
        <v>2</v>
      </c>
      <c r="M11" s="52"/>
      <c r="N11" s="52"/>
      <c r="O11" s="7" t="s">
        <v>5</v>
      </c>
    </row>
    <row r="12" spans="1:17" s="4" customFormat="1" ht="84" customHeight="1" x14ac:dyDescent="0.25">
      <c r="A12" s="45"/>
      <c r="B12" s="46"/>
      <c r="C12" s="46"/>
      <c r="D12" s="54"/>
      <c r="E12" s="32" t="s">
        <v>38</v>
      </c>
      <c r="F12" s="27" t="s">
        <v>39</v>
      </c>
      <c r="G12" s="59" t="s">
        <v>46</v>
      </c>
      <c r="H12" s="60"/>
      <c r="I12" s="61"/>
      <c r="J12" s="8"/>
      <c r="K12" s="46"/>
      <c r="L12" s="9" t="s">
        <v>4</v>
      </c>
      <c r="M12" s="27" t="s">
        <v>1</v>
      </c>
      <c r="N12" s="27" t="s">
        <v>25</v>
      </c>
      <c r="O12" s="10"/>
    </row>
    <row r="13" spans="1:17" ht="40.5" x14ac:dyDescent="0.25">
      <c r="A13" s="33">
        <v>1</v>
      </c>
      <c r="B13" s="33">
        <v>2</v>
      </c>
      <c r="C13" s="33">
        <v>3</v>
      </c>
      <c r="D13" s="34">
        <v>4</v>
      </c>
      <c r="E13" s="35">
        <v>5</v>
      </c>
      <c r="F13" s="34">
        <v>6</v>
      </c>
      <c r="G13" s="55">
        <v>7</v>
      </c>
      <c r="H13" s="56"/>
      <c r="I13" s="34">
        <v>8</v>
      </c>
      <c r="J13" s="34" t="s">
        <v>30</v>
      </c>
      <c r="K13" s="33" t="s">
        <v>31</v>
      </c>
      <c r="L13" s="34" t="s">
        <v>32</v>
      </c>
      <c r="M13" s="34">
        <v>11</v>
      </c>
      <c r="N13" s="34">
        <v>12</v>
      </c>
      <c r="O13" s="35" t="s">
        <v>34</v>
      </c>
    </row>
    <row r="14" spans="1:17" ht="42.75" customHeight="1" x14ac:dyDescent="0.25">
      <c r="A14" s="36">
        <v>1</v>
      </c>
      <c r="B14" s="41" t="s">
        <v>36</v>
      </c>
      <c r="C14" s="36" t="s">
        <v>37</v>
      </c>
      <c r="D14" s="40">
        <v>5</v>
      </c>
      <c r="E14" s="37">
        <v>395</v>
      </c>
      <c r="F14" s="37">
        <v>400</v>
      </c>
      <c r="G14" s="57">
        <v>390</v>
      </c>
      <c r="H14" s="58"/>
      <c r="I14" s="39"/>
      <c r="J14" s="37">
        <f>(E14+F14+G14)</f>
        <v>1185</v>
      </c>
      <c r="K14" s="36">
        <v>3</v>
      </c>
      <c r="L14" s="37">
        <f>J14/K14</f>
        <v>395</v>
      </c>
      <c r="M14" s="37">
        <f>STDEV(E14:H14)</f>
        <v>5</v>
      </c>
      <c r="N14" s="31">
        <f>M14/L14</f>
        <v>1.2699999999999999E-2</v>
      </c>
      <c r="O14" s="38">
        <f>D14*L14</f>
        <v>1975</v>
      </c>
    </row>
    <row r="15" spans="1:17" ht="31.5" customHeight="1" x14ac:dyDescent="0.25">
      <c r="A15" s="36">
        <v>2</v>
      </c>
      <c r="B15" s="41" t="s">
        <v>41</v>
      </c>
      <c r="C15" s="36" t="s">
        <v>37</v>
      </c>
      <c r="D15" s="40">
        <v>3</v>
      </c>
      <c r="E15" s="37">
        <v>560</v>
      </c>
      <c r="F15" s="37">
        <v>570</v>
      </c>
      <c r="G15" s="57">
        <v>550</v>
      </c>
      <c r="H15" s="58"/>
      <c r="I15" s="39"/>
      <c r="J15" s="37">
        <f t="shared" ref="J15:J19" si="0">(E15+F15+G15)</f>
        <v>1680</v>
      </c>
      <c r="K15" s="36">
        <v>3</v>
      </c>
      <c r="L15" s="37">
        <f t="shared" ref="L15:L19" si="1">J15/K15</f>
        <v>560</v>
      </c>
      <c r="M15" s="37">
        <f t="shared" ref="M15:M18" si="2">STDEV(E15:H15)</f>
        <v>10</v>
      </c>
      <c r="N15" s="31">
        <f t="shared" ref="N15:N19" si="3">M15/L15</f>
        <v>1.7899999999999999E-2</v>
      </c>
      <c r="O15" s="38">
        <f t="shared" ref="O15:O19" si="4">D15*L15</f>
        <v>1680</v>
      </c>
    </row>
    <row r="16" spans="1:17" ht="31.5" customHeight="1" x14ac:dyDescent="0.25">
      <c r="A16" s="36">
        <v>3</v>
      </c>
      <c r="B16" s="41" t="s">
        <v>42</v>
      </c>
      <c r="C16" s="36" t="s">
        <v>37</v>
      </c>
      <c r="D16" s="40">
        <v>3</v>
      </c>
      <c r="E16" s="37">
        <v>828</v>
      </c>
      <c r="F16" s="37">
        <v>830</v>
      </c>
      <c r="G16" s="57">
        <v>820</v>
      </c>
      <c r="H16" s="58"/>
      <c r="I16" s="39"/>
      <c r="J16" s="37">
        <f t="shared" si="0"/>
        <v>2478</v>
      </c>
      <c r="K16" s="36">
        <v>3</v>
      </c>
      <c r="L16" s="37">
        <f t="shared" si="1"/>
        <v>826</v>
      </c>
      <c r="M16" s="37">
        <f t="shared" si="2"/>
        <v>5.29</v>
      </c>
      <c r="N16" s="31">
        <f t="shared" si="3"/>
        <v>6.4000000000000003E-3</v>
      </c>
      <c r="O16" s="38">
        <f t="shared" si="4"/>
        <v>2478</v>
      </c>
    </row>
    <row r="17" spans="1:16" ht="36" x14ac:dyDescent="0.25">
      <c r="A17" s="36">
        <v>4</v>
      </c>
      <c r="B17" s="41" t="s">
        <v>43</v>
      </c>
      <c r="C17" s="36" t="s">
        <v>37</v>
      </c>
      <c r="D17" s="40">
        <v>3</v>
      </c>
      <c r="E17" s="37">
        <v>5230</v>
      </c>
      <c r="F17" s="37">
        <v>5250</v>
      </c>
      <c r="G17" s="57">
        <v>5210</v>
      </c>
      <c r="H17" s="58"/>
      <c r="I17" s="39"/>
      <c r="J17" s="37">
        <f>(E17+F17+G17)</f>
        <v>15690</v>
      </c>
      <c r="K17" s="36">
        <v>3</v>
      </c>
      <c r="L17" s="37">
        <f>J17/K17</f>
        <v>5230</v>
      </c>
      <c r="M17" s="37">
        <f>STDEV(E17:H17)</f>
        <v>20</v>
      </c>
      <c r="N17" s="31">
        <f>M17/L17</f>
        <v>3.8E-3</v>
      </c>
      <c r="O17" s="38">
        <f>D17*L17</f>
        <v>15690</v>
      </c>
    </row>
    <row r="18" spans="1:16" ht="31.5" customHeight="1" x14ac:dyDescent="0.25">
      <c r="A18" s="36">
        <v>5</v>
      </c>
      <c r="B18" s="41" t="s">
        <v>44</v>
      </c>
      <c r="C18" s="36" t="s">
        <v>37</v>
      </c>
      <c r="D18" s="40">
        <v>10</v>
      </c>
      <c r="E18" s="37">
        <v>315</v>
      </c>
      <c r="F18" s="37">
        <v>319</v>
      </c>
      <c r="G18" s="57">
        <v>310</v>
      </c>
      <c r="H18" s="58"/>
      <c r="I18" s="39"/>
      <c r="J18" s="37">
        <f t="shared" si="0"/>
        <v>944</v>
      </c>
      <c r="K18" s="36">
        <v>3</v>
      </c>
      <c r="L18" s="37">
        <f t="shared" si="1"/>
        <v>314.67</v>
      </c>
      <c r="M18" s="37">
        <f t="shared" si="2"/>
        <v>4.51</v>
      </c>
      <c r="N18" s="31">
        <f t="shared" si="3"/>
        <v>1.43E-2</v>
      </c>
      <c r="O18" s="38">
        <f t="shared" si="4"/>
        <v>3146.7</v>
      </c>
    </row>
    <row r="19" spans="1:16" ht="42.75" customHeight="1" x14ac:dyDescent="0.25">
      <c r="A19" s="36">
        <v>6</v>
      </c>
      <c r="B19" s="41" t="s">
        <v>45</v>
      </c>
      <c r="C19" s="36" t="s">
        <v>33</v>
      </c>
      <c r="D19" s="40">
        <v>10</v>
      </c>
      <c r="E19" s="37">
        <v>1130</v>
      </c>
      <c r="F19" s="37">
        <v>1150</v>
      </c>
      <c r="G19" s="57">
        <v>1100</v>
      </c>
      <c r="H19" s="58"/>
      <c r="I19" s="39"/>
      <c r="J19" s="37">
        <f t="shared" si="0"/>
        <v>3380</v>
      </c>
      <c r="K19" s="36">
        <v>3</v>
      </c>
      <c r="L19" s="37">
        <f t="shared" si="1"/>
        <v>1126.67</v>
      </c>
      <c r="M19" s="37">
        <f>STDEV(E19:H19)</f>
        <v>25.17</v>
      </c>
      <c r="N19" s="31">
        <f t="shared" si="3"/>
        <v>2.23E-2</v>
      </c>
      <c r="O19" s="38">
        <f t="shared" si="4"/>
        <v>11266.7</v>
      </c>
    </row>
    <row r="20" spans="1:16" ht="18" customHeight="1" x14ac:dyDescent="0.25">
      <c r="A20" s="49" t="s">
        <v>17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30">
        <f>SUM(O14:O19)</f>
        <v>36236.400000000001</v>
      </c>
    </row>
    <row r="21" spans="1:16" ht="10.5" customHeight="1" x14ac:dyDescent="0.25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13"/>
    </row>
    <row r="22" spans="1:16" customFormat="1" ht="41.25" customHeight="1" x14ac:dyDescent="0.25">
      <c r="A22" s="42" t="s">
        <v>47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</row>
    <row r="23" spans="1:16" customFormat="1" ht="27.75" customHeight="1" x14ac:dyDescent="0.25">
      <c r="A23" s="43" t="s">
        <v>27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</row>
    <row r="24" spans="1:16" ht="8.25" customHeight="1" x14ac:dyDescent="0.25">
      <c r="A24" s="24"/>
      <c r="B24" s="24"/>
      <c r="C24" s="24"/>
      <c r="D24" s="24"/>
      <c r="E24" s="24"/>
      <c r="F24" s="24"/>
      <c r="G24" s="24"/>
      <c r="H24" s="24"/>
      <c r="I24" s="24"/>
      <c r="J24" s="24"/>
      <c r="K24" s="25"/>
      <c r="L24" s="25"/>
      <c r="M24" s="25"/>
      <c r="N24" s="25"/>
      <c r="O24" s="25"/>
    </row>
    <row r="25" spans="1:16" ht="15" customHeight="1" x14ac:dyDescent="0.25">
      <c r="A25" s="51" t="s">
        <v>19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47">
        <f>O20</f>
        <v>36236.400000000001</v>
      </c>
      <c r="M25" s="47"/>
      <c r="N25" s="14" t="s">
        <v>20</v>
      </c>
      <c r="O25" s="14"/>
      <c r="P25" s="14"/>
    </row>
    <row r="26" spans="1:16" ht="15" customHeight="1" x14ac:dyDescent="0.25">
      <c r="A26" s="51" t="s">
        <v>21</v>
      </c>
      <c r="B26" s="51"/>
      <c r="C26" s="51"/>
      <c r="D26" s="51"/>
      <c r="E26" s="51"/>
      <c r="F26" s="51"/>
      <c r="G26" s="51"/>
      <c r="H26" s="51"/>
      <c r="I26" s="51"/>
      <c r="J26" s="51"/>
      <c r="K26" s="51"/>
      <c r="L26" s="29"/>
      <c r="M26" s="29"/>
      <c r="N26" s="29"/>
      <c r="O26" s="29"/>
      <c r="P26" s="29"/>
    </row>
    <row r="27" spans="1:16" x14ac:dyDescent="0.25">
      <c r="A27" s="15"/>
      <c r="B27" s="14"/>
      <c r="C27" s="14"/>
      <c r="D27" s="14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</row>
    <row r="28" spans="1:16" x14ac:dyDescent="0.25">
      <c r="A28" s="14" t="s">
        <v>26</v>
      </c>
      <c r="B28" s="16"/>
      <c r="C28" s="16"/>
      <c r="D28" s="16"/>
      <c r="E28" s="17" t="s">
        <v>35</v>
      </c>
      <c r="F28" s="17"/>
      <c r="G28" s="17"/>
      <c r="H28" s="17"/>
      <c r="I28" s="17"/>
      <c r="J28" s="17"/>
      <c r="K28" s="17"/>
      <c r="L28" s="17"/>
      <c r="M28" s="18"/>
      <c r="N28" s="17"/>
      <c r="O28" s="17"/>
      <c r="P28" s="17"/>
    </row>
    <row r="29" spans="1:16" x14ac:dyDescent="0.25">
      <c r="A29" s="14" t="s">
        <v>22</v>
      </c>
      <c r="E29" s="44">
        <v>46198</v>
      </c>
      <c r="F29" s="44"/>
      <c r="G29" s="44"/>
      <c r="H29" s="26"/>
      <c r="I29" s="26"/>
      <c r="J29" s="19"/>
      <c r="K29" s="20"/>
      <c r="L29" s="20"/>
      <c r="M29" s="21"/>
      <c r="N29" s="22"/>
      <c r="O29" s="22"/>
      <c r="P29" s="23"/>
    </row>
  </sheetData>
  <mergeCells count="27">
    <mergeCell ref="G15:H15"/>
    <mergeCell ref="G16:H16"/>
    <mergeCell ref="G19:H19"/>
    <mergeCell ref="G12:I12"/>
    <mergeCell ref="A1:O1"/>
    <mergeCell ref="A2:O2"/>
    <mergeCell ref="A5:O9"/>
    <mergeCell ref="A3:O3"/>
    <mergeCell ref="A4:O4"/>
    <mergeCell ref="G17:H17"/>
    <mergeCell ref="G18:H18"/>
    <mergeCell ref="A22:O22"/>
    <mergeCell ref="A23:O23"/>
    <mergeCell ref="E29:G29"/>
    <mergeCell ref="A11:A12"/>
    <mergeCell ref="B11:B12"/>
    <mergeCell ref="L25:M25"/>
    <mergeCell ref="E11:J11"/>
    <mergeCell ref="A20:N20"/>
    <mergeCell ref="A25:K25"/>
    <mergeCell ref="A26:K26"/>
    <mergeCell ref="K11:K12"/>
    <mergeCell ref="L11:N11"/>
    <mergeCell ref="C11:C12"/>
    <mergeCell ref="D11:D12"/>
    <mergeCell ref="G13:H13"/>
    <mergeCell ref="G14:H14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2"/>
  <sheetViews>
    <sheetView topLeftCell="A2" zoomScale="70" zoomScaleNormal="70" workbookViewId="0">
      <selection activeCell="G12" sqref="G12"/>
    </sheetView>
  </sheetViews>
  <sheetFormatPr defaultRowHeight="15" x14ac:dyDescent="0.25"/>
  <sheetData>
    <row r="1" spans="1:15" ht="21" x14ac:dyDescent="0.25">
      <c r="A1" s="45" t="s">
        <v>0</v>
      </c>
      <c r="B1" s="46" t="s">
        <v>3</v>
      </c>
      <c r="C1" s="46" t="s">
        <v>23</v>
      </c>
      <c r="D1" s="53" t="s">
        <v>29</v>
      </c>
      <c r="E1" s="48" t="s">
        <v>6</v>
      </c>
      <c r="F1" s="48"/>
      <c r="G1" s="48"/>
      <c r="H1" s="48"/>
      <c r="I1" s="48"/>
      <c r="J1" s="48"/>
      <c r="K1" s="46" t="s">
        <v>24</v>
      </c>
      <c r="L1" s="52" t="s">
        <v>2</v>
      </c>
      <c r="M1" s="52"/>
      <c r="N1" s="52"/>
      <c r="O1" s="7" t="s">
        <v>5</v>
      </c>
    </row>
    <row r="2" spans="1:15" ht="84" x14ac:dyDescent="0.25">
      <c r="A2" s="45"/>
      <c r="B2" s="46"/>
      <c r="C2" s="46"/>
      <c r="D2" s="54"/>
      <c r="E2" s="32" t="s">
        <v>38</v>
      </c>
      <c r="F2" s="27" t="s">
        <v>39</v>
      </c>
      <c r="G2" s="59" t="s">
        <v>40</v>
      </c>
      <c r="H2" s="60"/>
      <c r="I2" s="61"/>
      <c r="J2" s="8"/>
      <c r="K2" s="46"/>
      <c r="L2" s="9" t="s">
        <v>4</v>
      </c>
      <c r="M2" s="27" t="s">
        <v>1</v>
      </c>
      <c r="N2" s="27" t="s">
        <v>25</v>
      </c>
      <c r="O2" s="10"/>
    </row>
    <row r="3" spans="1:15" ht="40.5" x14ac:dyDescent="0.25">
      <c r="A3" s="33">
        <v>1</v>
      </c>
      <c r="B3" s="33">
        <v>2</v>
      </c>
      <c r="C3" s="33">
        <v>3</v>
      </c>
      <c r="D3" s="34">
        <v>4</v>
      </c>
      <c r="E3" s="35">
        <v>5</v>
      </c>
      <c r="F3" s="34">
        <v>6</v>
      </c>
      <c r="G3" s="55">
        <v>7</v>
      </c>
      <c r="H3" s="56"/>
      <c r="I3" s="34">
        <v>8</v>
      </c>
      <c r="J3" s="34" t="s">
        <v>30</v>
      </c>
      <c r="K3" s="33" t="s">
        <v>31</v>
      </c>
      <c r="L3" s="34" t="s">
        <v>32</v>
      </c>
      <c r="M3" s="34">
        <v>11</v>
      </c>
      <c r="N3" s="34">
        <v>12</v>
      </c>
      <c r="O3" s="35" t="s">
        <v>34</v>
      </c>
    </row>
    <row r="4" spans="1:15" ht="96" x14ac:dyDescent="0.25">
      <c r="A4" s="36">
        <v>1</v>
      </c>
      <c r="B4" s="41" t="s">
        <v>36</v>
      </c>
      <c r="C4" s="36" t="s">
        <v>37</v>
      </c>
      <c r="D4" s="40">
        <v>5</v>
      </c>
      <c r="E4" s="37"/>
      <c r="F4" s="37"/>
      <c r="G4" s="57">
        <v>390</v>
      </c>
      <c r="H4" s="58"/>
      <c r="I4" s="39"/>
      <c r="J4" s="37">
        <f>(E4+F4+G4)</f>
        <v>390</v>
      </c>
      <c r="K4" s="36">
        <v>3</v>
      </c>
      <c r="L4" s="37">
        <f>J4/K4</f>
        <v>130</v>
      </c>
      <c r="M4" s="37" t="e">
        <f>STDEV(E4:H4)</f>
        <v>#DIV/0!</v>
      </c>
      <c r="N4" s="31" t="e">
        <f>M4/L4</f>
        <v>#DIV/0!</v>
      </c>
      <c r="O4" s="38">
        <f>D4*L4</f>
        <v>650</v>
      </c>
    </row>
    <row r="5" spans="1:15" ht="72" x14ac:dyDescent="0.25">
      <c r="A5" s="36">
        <v>2</v>
      </c>
      <c r="B5" s="41" t="s">
        <v>41</v>
      </c>
      <c r="C5" s="36" t="s">
        <v>37</v>
      </c>
      <c r="D5" s="40">
        <v>3</v>
      </c>
      <c r="E5" s="37"/>
      <c r="F5" s="37"/>
      <c r="G5" s="57">
        <v>550</v>
      </c>
      <c r="H5" s="58"/>
      <c r="I5" s="39"/>
      <c r="J5" s="37">
        <f t="shared" ref="J5:J9" si="0">(E5+F5+G5)</f>
        <v>550</v>
      </c>
      <c r="K5" s="36">
        <v>3</v>
      </c>
      <c r="L5" s="37">
        <f t="shared" ref="L5:L9" si="1">J5/K5</f>
        <v>183.33</v>
      </c>
      <c r="M5" s="37" t="e">
        <f t="shared" ref="M5:M8" si="2">STDEV(E5:H5)</f>
        <v>#DIV/0!</v>
      </c>
      <c r="N5" s="31" t="e">
        <f t="shared" ref="N5:N9" si="3">M5/L5</f>
        <v>#DIV/0!</v>
      </c>
      <c r="O5" s="38">
        <f t="shared" ref="O5:O9" si="4">D5*L5</f>
        <v>549.99</v>
      </c>
    </row>
    <row r="6" spans="1:15" ht="48" x14ac:dyDescent="0.25">
      <c r="A6" s="36">
        <v>3</v>
      </c>
      <c r="B6" s="41" t="s">
        <v>42</v>
      </c>
      <c r="C6" s="36" t="s">
        <v>37</v>
      </c>
      <c r="D6" s="40">
        <v>3</v>
      </c>
      <c r="E6" s="37"/>
      <c r="F6" s="37"/>
      <c r="G6" s="57">
        <v>820</v>
      </c>
      <c r="H6" s="58"/>
      <c r="I6" s="39"/>
      <c r="J6" s="37">
        <f t="shared" si="0"/>
        <v>820</v>
      </c>
      <c r="K6" s="36">
        <v>3</v>
      </c>
      <c r="L6" s="37">
        <f t="shared" si="1"/>
        <v>273.33</v>
      </c>
      <c r="M6" s="37" t="e">
        <f t="shared" si="2"/>
        <v>#DIV/0!</v>
      </c>
      <c r="N6" s="31" t="e">
        <f t="shared" si="3"/>
        <v>#DIV/0!</v>
      </c>
      <c r="O6" s="38">
        <f t="shared" si="4"/>
        <v>819.99</v>
      </c>
    </row>
    <row r="7" spans="1:15" ht="180" x14ac:dyDescent="0.25">
      <c r="A7" s="36">
        <v>4</v>
      </c>
      <c r="B7" s="41" t="s">
        <v>43</v>
      </c>
      <c r="C7" s="36" t="s">
        <v>37</v>
      </c>
      <c r="D7" s="40">
        <v>3</v>
      </c>
      <c r="E7" s="37"/>
      <c r="F7" s="37"/>
      <c r="G7" s="57">
        <v>6210</v>
      </c>
      <c r="H7" s="58"/>
      <c r="I7" s="39"/>
      <c r="J7" s="37">
        <f>(E7+F7+G7)</f>
        <v>6210</v>
      </c>
      <c r="K7" s="36">
        <v>3</v>
      </c>
      <c r="L7" s="37">
        <f>J7/K7</f>
        <v>2070</v>
      </c>
      <c r="M7" s="37" t="e">
        <f>STDEV(E7:H7)</f>
        <v>#DIV/0!</v>
      </c>
      <c r="N7" s="31" t="e">
        <f>M7/L7</f>
        <v>#DIV/0!</v>
      </c>
      <c r="O7" s="38">
        <f>D7*L7</f>
        <v>6210</v>
      </c>
    </row>
    <row r="8" spans="1:15" ht="36" x14ac:dyDescent="0.25">
      <c r="A8" s="36">
        <v>5</v>
      </c>
      <c r="B8" s="41" t="s">
        <v>44</v>
      </c>
      <c r="C8" s="36" t="s">
        <v>37</v>
      </c>
      <c r="D8" s="40">
        <v>10</v>
      </c>
      <c r="E8" s="37"/>
      <c r="F8" s="37"/>
      <c r="G8" s="57">
        <v>310</v>
      </c>
      <c r="H8" s="58"/>
      <c r="I8" s="39"/>
      <c r="J8" s="37">
        <f t="shared" si="0"/>
        <v>310</v>
      </c>
      <c r="K8" s="36">
        <v>3</v>
      </c>
      <c r="L8" s="37">
        <f t="shared" si="1"/>
        <v>103.33</v>
      </c>
      <c r="M8" s="37" t="e">
        <f t="shared" si="2"/>
        <v>#DIV/0!</v>
      </c>
      <c r="N8" s="31" t="e">
        <f t="shared" si="3"/>
        <v>#DIV/0!</v>
      </c>
      <c r="O8" s="38">
        <f t="shared" si="4"/>
        <v>1033.3</v>
      </c>
    </row>
    <row r="9" spans="1:15" ht="96" x14ac:dyDescent="0.25">
      <c r="A9" s="36">
        <v>6</v>
      </c>
      <c r="B9" s="41" t="s">
        <v>45</v>
      </c>
      <c r="C9" s="36" t="s">
        <v>33</v>
      </c>
      <c r="D9" s="40">
        <v>10</v>
      </c>
      <c r="E9" s="37"/>
      <c r="F9" s="37"/>
      <c r="G9" s="57">
        <v>1100</v>
      </c>
      <c r="H9" s="58"/>
      <c r="I9" s="39"/>
      <c r="J9" s="37">
        <f t="shared" si="0"/>
        <v>1100</v>
      </c>
      <c r="K9" s="36">
        <v>3</v>
      </c>
      <c r="L9" s="37">
        <f t="shared" si="1"/>
        <v>366.67</v>
      </c>
      <c r="M9" s="37" t="e">
        <f>STDEV(E9:H9)</f>
        <v>#DIV/0!</v>
      </c>
      <c r="N9" s="31" t="e">
        <f t="shared" si="3"/>
        <v>#DIV/0!</v>
      </c>
      <c r="O9" s="38">
        <f t="shared" si="4"/>
        <v>3666.7</v>
      </c>
    </row>
    <row r="10" spans="1:15" x14ac:dyDescent="0.25">
      <c r="A10" s="49" t="s">
        <v>17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30"/>
    </row>
    <row r="12" spans="1:15" x14ac:dyDescent="0.25">
      <c r="G12">
        <f>G4*D4+G5*D5+G6*D6+G7*D7+G8*D8+G9*D9</f>
        <v>38790</v>
      </c>
    </row>
  </sheetData>
  <mergeCells count="16">
    <mergeCell ref="G7:H7"/>
    <mergeCell ref="G8:H8"/>
    <mergeCell ref="G9:H9"/>
    <mergeCell ref="A10:N10"/>
    <mergeCell ref="L1:N1"/>
    <mergeCell ref="G2:I2"/>
    <mergeCell ref="G3:H3"/>
    <mergeCell ref="G4:H4"/>
    <mergeCell ref="G5:H5"/>
    <mergeCell ref="G6:H6"/>
    <mergeCell ref="A1:A2"/>
    <mergeCell ref="B1:B2"/>
    <mergeCell ref="C1:C2"/>
    <mergeCell ref="D1:D2"/>
    <mergeCell ref="E1:J1"/>
    <mergeCell ref="K1:K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8"/>
  <sheetViews>
    <sheetView workbookViewId="0">
      <selection activeCell="B27" sqref="B27"/>
    </sheetView>
  </sheetViews>
  <sheetFormatPr defaultRowHeight="15" x14ac:dyDescent="0.25"/>
  <cols>
    <col min="1" max="1" width="35.5703125" customWidth="1"/>
    <col min="2" max="7" width="9.140625" customWidth="1"/>
    <col min="8" max="8" width="12.42578125" customWidth="1"/>
  </cols>
  <sheetData>
    <row r="1" spans="1:8" x14ac:dyDescent="0.25">
      <c r="A1" s="67" t="s">
        <v>7</v>
      </c>
      <c r="B1" s="70" t="s">
        <v>8</v>
      </c>
      <c r="C1" s="71"/>
      <c r="D1" s="70" t="s">
        <v>9</v>
      </c>
      <c r="E1" s="71"/>
      <c r="F1" s="70" t="s">
        <v>10</v>
      </c>
      <c r="G1" s="71"/>
      <c r="H1" s="72" t="s">
        <v>11</v>
      </c>
    </row>
    <row r="2" spans="1:8" x14ac:dyDescent="0.25">
      <c r="A2" s="68"/>
      <c r="B2" s="70">
        <v>8</v>
      </c>
      <c r="C2" s="71"/>
      <c r="D2" s="70">
        <v>7</v>
      </c>
      <c r="E2" s="71"/>
      <c r="F2" s="70">
        <v>1</v>
      </c>
      <c r="G2" s="71"/>
      <c r="H2" s="73"/>
    </row>
    <row r="3" spans="1:8" x14ac:dyDescent="0.25">
      <c r="A3" s="68"/>
      <c r="B3" s="75" t="s">
        <v>12</v>
      </c>
      <c r="C3" s="75"/>
      <c r="D3" s="75" t="s">
        <v>12</v>
      </c>
      <c r="E3" s="75"/>
      <c r="F3" s="75" t="s">
        <v>12</v>
      </c>
      <c r="G3" s="75"/>
      <c r="H3" s="73"/>
    </row>
    <row r="4" spans="1:8" ht="45" x14ac:dyDescent="0.25">
      <c r="A4" s="69"/>
      <c r="B4" s="1" t="s">
        <v>13</v>
      </c>
      <c r="C4" s="1" t="s">
        <v>14</v>
      </c>
      <c r="D4" s="1" t="s">
        <v>13</v>
      </c>
      <c r="E4" s="1" t="s">
        <v>15</v>
      </c>
      <c r="F4" s="1" t="s">
        <v>13</v>
      </c>
      <c r="G4" s="1" t="s">
        <v>16</v>
      </c>
      <c r="H4" s="74"/>
    </row>
    <row r="5" spans="1:8" ht="22.5" x14ac:dyDescent="0.25">
      <c r="A5" s="2" t="str">
        <f>[1]НМЦК!B14</f>
        <v>оказание услуг по проведению предрейсовых медосмотров</v>
      </c>
      <c r="B5" s="3">
        <v>4</v>
      </c>
      <c r="C5" s="3">
        <f>ROUND(B5*B$2*12,0)</f>
        <v>384</v>
      </c>
      <c r="D5" s="3">
        <v>4</v>
      </c>
      <c r="E5" s="3">
        <f>ROUND(D5*D$2*12,0)</f>
        <v>336</v>
      </c>
      <c r="F5" s="3">
        <v>8</v>
      </c>
      <c r="G5" s="3">
        <f>ROUND(F5*F$2*12,0)</f>
        <v>96</v>
      </c>
      <c r="H5" s="3">
        <f>C5+E5+G5</f>
        <v>816</v>
      </c>
    </row>
    <row r="6" spans="1:8" x14ac:dyDescent="0.25">
      <c r="A6" s="2" t="e">
        <f>[1]НМЦК!#REF!</f>
        <v>#REF!</v>
      </c>
      <c r="B6" s="3">
        <v>1</v>
      </c>
      <c r="C6" s="3">
        <f>ROUND(B6*B$2*12,0)</f>
        <v>96</v>
      </c>
      <c r="D6" s="3">
        <v>1</v>
      </c>
      <c r="E6" s="3">
        <f>ROUND(D6*D$2*12,0)</f>
        <v>84</v>
      </c>
      <c r="F6" s="3">
        <v>2</v>
      </c>
      <c r="G6" s="3">
        <f>ROUND(F6*F$2*12,0)</f>
        <v>24</v>
      </c>
      <c r="H6" s="3">
        <f>C6+E6+G6</f>
        <v>204</v>
      </c>
    </row>
    <row r="7" spans="1:8" x14ac:dyDescent="0.25">
      <c r="A7" s="2" t="e">
        <f>[1]НМЦК!#REF!</f>
        <v>#REF!</v>
      </c>
      <c r="B7" s="3">
        <v>0.5</v>
      </c>
      <c r="C7" s="3">
        <f>ROUND(B7*B$2*12,0)</f>
        <v>48</v>
      </c>
      <c r="D7" s="3">
        <v>1</v>
      </c>
      <c r="E7" s="3">
        <f>ROUND(D7*D$2*12,0)</f>
        <v>84</v>
      </c>
      <c r="F7" s="3">
        <v>2</v>
      </c>
      <c r="G7" s="3">
        <f>ROUND(F7*F$2*12,0)</f>
        <v>24</v>
      </c>
      <c r="H7" s="3">
        <f>C7+E7+G7</f>
        <v>156</v>
      </c>
    </row>
    <row r="8" spans="1:8" x14ac:dyDescent="0.25">
      <c r="A8" s="2" t="e">
        <f>[1]НМЦК!#REF!</f>
        <v>#REF!</v>
      </c>
      <c r="B8" s="3"/>
      <c r="C8" s="3">
        <v>8</v>
      </c>
      <c r="D8" s="3"/>
      <c r="E8" s="3">
        <v>6</v>
      </c>
      <c r="F8" s="3"/>
      <c r="G8" s="3">
        <v>2</v>
      </c>
      <c r="H8" s="3">
        <f>C8+E8+G8</f>
        <v>16</v>
      </c>
    </row>
  </sheetData>
  <mergeCells count="11">
    <mergeCell ref="A1:A4"/>
    <mergeCell ref="B1:C1"/>
    <mergeCell ref="D1:E1"/>
    <mergeCell ref="F1:G1"/>
    <mergeCell ref="H1:H4"/>
    <mergeCell ref="B2:C2"/>
    <mergeCell ref="D2:E2"/>
    <mergeCell ref="F2:G2"/>
    <mergeCell ref="B3:C3"/>
    <mergeCell ref="D3:E3"/>
    <mergeCell ref="F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НМЦК </vt:lpstr>
      <vt:lpstr>Лист2</vt:lpstr>
      <vt:lpstr>Лист3</vt:lpstr>
      <vt:lpstr>Расчет</vt:lpstr>
      <vt:lpstr>'НМЦК 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Sotrudnik</cp:lastModifiedBy>
  <cp:lastPrinted>2026-06-25T07:45:55Z</cp:lastPrinted>
  <dcterms:created xsi:type="dcterms:W3CDTF">2011-08-15T06:57:36Z</dcterms:created>
  <dcterms:modified xsi:type="dcterms:W3CDTF">2026-07-08T08:28:34Z</dcterms:modified>
</cp:coreProperties>
</file>