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ЭМ\ЛАБОРАТОРИЯ\"/>
    </mc:Choice>
  </mc:AlternateContent>
  <xr:revisionPtr revIDLastSave="0" documentId="13_ncr:1_{22B9A41D-9DCB-4A1C-8749-41760DBD082D}" xr6:coauthVersionLast="45" xr6:coauthVersionMax="45" xr10:uidLastSave="{00000000-0000-0000-0000-000000000000}"/>
  <bookViews>
    <workbookView xWindow="15" yWindow="150" windowWidth="18885" windowHeight="15600" xr2:uid="{00000000-000D-0000-FFFF-FFFF00000000}"/>
  </bookViews>
  <sheets>
    <sheet name="расчет" sheetId="1" r:id="rId1"/>
    <sheet name="ИЦИ 2" sheetId="4" r:id="rId2"/>
    <sheet name="ИЦИ 3" sheetId="2" r:id="rId3"/>
  </sheets>
  <definedNames>
    <definedName name="_xlnm._FilterDatabase" localSheetId="0" hidden="1">расчет!$A$15:$P$19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2" l="1"/>
  <c r="D4" i="2"/>
  <c r="E17" i="1"/>
  <c r="D5" i="2"/>
  <c r="E5" i="2"/>
  <c r="E4" i="4"/>
  <c r="D4" i="4"/>
  <c r="E3" i="4"/>
  <c r="D3" i="4"/>
  <c r="D2" i="4"/>
  <c r="E2" i="4"/>
  <c r="E6" i="2" l="1"/>
  <c r="F6" i="2" s="1"/>
  <c r="F18" i="1" s="1"/>
  <c r="D6" i="2"/>
  <c r="F4" i="4" l="1"/>
  <c r="E18" i="1" s="1"/>
  <c r="F2" i="4" l="1"/>
  <c r="E16" i="1" s="1"/>
  <c r="F4" i="2"/>
  <c r="F16" i="1" s="1"/>
  <c r="K16" i="1" l="1"/>
  <c r="L16" i="1" s="1"/>
  <c r="J16" i="1"/>
  <c r="O16" i="1" s="1"/>
  <c r="P16" i="1" s="1"/>
  <c r="G16" i="1"/>
  <c r="F5" i="2"/>
  <c r="F17" i="1" s="1"/>
  <c r="F3" i="4"/>
  <c r="M16" i="1" l="1"/>
  <c r="K17" i="1"/>
  <c r="K18" i="1"/>
  <c r="J17" i="1"/>
  <c r="O17" i="1" s="1"/>
  <c r="P17" i="1" s="1"/>
  <c r="J18" i="1"/>
  <c r="O18" i="1" s="1"/>
  <c r="P18" i="1" s="1"/>
  <c r="G17" i="1" l="1"/>
  <c r="P19" i="1" l="1"/>
  <c r="G18" i="1"/>
  <c r="L18" i="1" l="1"/>
  <c r="L17" i="1"/>
  <c r="M17" i="1" s="1"/>
  <c r="M18" i="1" l="1"/>
</calcChain>
</file>

<file path=xl/sharedStrings.xml><?xml version="1.0" encoding="utf-8"?>
<sst xmlns="http://schemas.openxmlformats.org/spreadsheetml/2006/main" count="54" uniqueCount="51">
  <si>
    <t>Среднее квадратичное отклонение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</si>
  <si>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</si>
  <si>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</si>
  <si>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</si>
  <si>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</si>
  <si>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</si>
  <si>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</si>
  <si>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</si>
  <si>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V - коэф-нт вариации</t>
  </si>
  <si>
    <t>Расчет начальной (максимальной) цены контракта</t>
  </si>
  <si>
    <t>Заказчик</t>
  </si>
  <si>
    <t>СПб ГКУЗ "Детский туберкулезный санаторий "Жемчужина"</t>
  </si>
  <si>
    <t>Объект закупки</t>
  </si>
  <si>
    <t>Используемый метод определения НМЦК</t>
  </si>
  <si>
    <t>Метод сопоставимых рыночных цен (анализа рынка), согласно пункту 1 части 1 статьи 22 Федерального закона от 05.04.2013 г. № 44-ФЗ «О контрактной системе в сфере закупок товаров, работ, услуг для обеспечения государственных и муниципальных нужд»</t>
  </si>
  <si>
    <t>Расчет НМЦК</t>
  </si>
  <si>
    <t>НМЦК</t>
  </si>
  <si>
    <t>Дата расчета</t>
  </si>
  <si>
    <t>Начальная (максимальная) цена контракта, руб. с НДС</t>
  </si>
  <si>
    <t>Цена включает в себя транспортные, страховые, таможенные и другие расходы, а также налоги и сборы, установленные действующим законодательством Российской Федерации, стоимость тары, упаковки и маркировки.</t>
  </si>
  <si>
    <t>Контрактный управляющий</t>
  </si>
  <si>
    <t>Визе И.Е.</t>
  </si>
  <si>
    <t>6=3+4+5</t>
  </si>
  <si>
    <t>8 = кол-во ответов ИЦИ</t>
  </si>
  <si>
    <t>13=6*7/8</t>
  </si>
  <si>
    <t xml:space="preserve">ИЦИ №2 </t>
  </si>
  <si>
    <t xml:space="preserve">ИЦИ №3  </t>
  </si>
  <si>
    <t>Цена в контракте, руб.</t>
  </si>
  <si>
    <t>Коэф. по способу (максимальный размер):
для аукционов - 13%
для конкурсов - 10%
для запросов предложений или запросов котировок - 17%</t>
  </si>
  <si>
    <t>Коэф. по периоду рассчитан для цен старше 6 месяцев в соответствии с рекомендациями п.3.18 Приказа №567</t>
  </si>
  <si>
    <t xml:space="preserve">Стекло предметное и (или) слайд для микроскопии ИВД, одноразового использования </t>
  </si>
  <si>
    <t>Длина	75.0 - 76.0	миллиметр
Зона для маркировки 	Да	-
Исполнение 	гладкое	-
Количество в упаковке 	≤100	-
Матирование 	нет	-
Тип кромки 	шлифованная	-
Толщина	1.0 - 1.2	миллиметр
Ширина 	25.0 - 26.0	миллиметр</t>
  </si>
  <si>
    <t>Характеристики</t>
  </si>
  <si>
    <t>НДС, %</t>
  </si>
  <si>
    <t>Начальная цена единицы медицинского изделия, с НДС, руб.</t>
  </si>
  <si>
    <t xml:space="preserve">Пипетка с ручным заполнением  </t>
  </si>
  <si>
    <t>Пробирка центрифужная ИВД</t>
  </si>
  <si>
    <t>12 мая 2026 года</t>
  </si>
  <si>
    <t>Тип 	Пастеровские
Объем	3,0  Длина	≥ 120
Градуировка 	нет
Материал изготовления 	бесцветный  полиэтилен</t>
  </si>
  <si>
    <t xml:space="preserve">Объем ≥ 10  и  ≤ 15	 кубический сантиметр; миллилитр
Стерильность	 нет	
Количество в упаковке 	≥100	 шт.
Форма дна 	Конические 	
Градуировка	 Да	
Крышка	 Нет	-
Высота	 ≥ 105	 миллиметр
Диаметр	 ≥ 16.5 и ≤ 17.5	 миллиметр
Наличие регистрационного удостоверения
Устойчивость к центрифугированию  	≥ 1500  	оборотов/мин
Совместимость с анализатором СОЭ Вестерлайт 1230	</t>
  </si>
  <si>
    <t xml:space="preserve">ИЦИ №1 вх. № 89 от 05.05.2026 </t>
  </si>
  <si>
    <t>РК№27814134422 25 000251  от 04.12.2025</t>
  </si>
  <si>
    <t> РК№27802078420 25 000417  от 04.04.2025</t>
  </si>
  <si>
    <t> РК№27810214300 25 000145 от 29.12.2025</t>
  </si>
  <si>
    <t> РК№17802048200 25 000622 от 15.07.2025</t>
  </si>
  <si>
    <t> РК№17802048200 25 000121 от 28.01.2025</t>
  </si>
  <si>
    <t>РК№27820013553 25 000130  от 14.04.2025</t>
  </si>
  <si>
    <t xml:space="preserve">Для расчета НМЦК использовались цены, полученные  из реестра контрактов и от поставщика
</t>
  </si>
  <si>
    <t>Поставка медицинских изделий для клинико-диагностической лаборатории (НСК) для нужд СПб ГКУЗ «Детский туберкулезный санаторий «Жемчужина» в 2026 году</t>
  </si>
  <si>
    <t>Начальная максимальная цена контракта составляет 4542,00 руб. Совокупность значений, используемых в расчете при определении НМЦК, считается однородной, т.к. коэффициент вариации не превышает 33 %.</t>
  </si>
  <si>
    <t>Приложение № 3 Расчет НМЦК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</si>
</sst>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8"/>
      <name val="Calibri"/>
      <family val="2"/>
      <charset val="204"/>
    </font>
    <font>
      <sz val="8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/>
    <xf numFmtId="0" fontId="3" fillId="0" borderId="3" xfId="0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2" fontId="8" fillId="2" borderId="1" xfId="0" applyNumberFormat="1" applyFont="1" applyFill="1" applyBorder="1" applyAlignment="1">
      <alignment horizontal="center" vertical="top" wrapText="1"/>
    </xf>
    <xf numFmtId="2" fontId="3" fillId="2" borderId="4" xfId="0" applyNumberFormat="1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/>
    </xf>
    <xf numFmtId="2" fontId="3" fillId="0" borderId="1" xfId="0" applyNumberFormat="1" applyFont="1" applyBorder="1" applyAlignment="1">
      <alignment horizontal="center" vertical="top" wrapText="1"/>
    </xf>
    <xf numFmtId="0" fontId="10" fillId="0" borderId="0" xfId="0" applyFont="1"/>
    <xf numFmtId="0" fontId="11" fillId="0" borderId="0" xfId="0" applyFont="1"/>
    <xf numFmtId="0" fontId="9" fillId="0" borderId="0" xfId="0" applyFont="1"/>
    <xf numFmtId="0" fontId="12" fillId="0" borderId="0" xfId="0" applyFont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wrapText="1"/>
    </xf>
    <xf numFmtId="0" fontId="13" fillId="2" borderId="3" xfId="0" applyFont="1" applyFill="1" applyBorder="1" applyAlignment="1">
      <alignment horizontal="center" wrapText="1"/>
    </xf>
    <xf numFmtId="0" fontId="14" fillId="0" borderId="4" xfId="0" applyFont="1" applyBorder="1" applyAlignment="1">
      <alignment horizontal="center"/>
    </xf>
    <xf numFmtId="0" fontId="15" fillId="0" borderId="0" xfId="0" applyFont="1"/>
    <xf numFmtId="0" fontId="5" fillId="0" borderId="0" xfId="0" applyFont="1" applyAlignment="1">
      <alignment horizontal="center" vertical="top"/>
    </xf>
    <xf numFmtId="0" fontId="13" fillId="3" borderId="3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wrapText="1"/>
    </xf>
    <xf numFmtId="0" fontId="16" fillId="0" borderId="0" xfId="0" applyFont="1"/>
    <xf numFmtId="0" fontId="7" fillId="2" borderId="5" xfId="0" applyFont="1" applyFill="1" applyBorder="1" applyAlignment="1">
      <alignment horizontal="center" wrapText="1"/>
    </xf>
    <xf numFmtId="0" fontId="1" fillId="0" borderId="4" xfId="0" applyFont="1" applyBorder="1"/>
    <xf numFmtId="0" fontId="13" fillId="0" borderId="3" xfId="0" applyFont="1" applyBorder="1" applyAlignment="1">
      <alignment horizontal="center" wrapText="1"/>
    </xf>
    <xf numFmtId="0" fontId="11" fillId="0" borderId="0" xfId="0" applyFont="1" applyBorder="1"/>
    <xf numFmtId="0" fontId="17" fillId="2" borderId="2" xfId="0" applyFont="1" applyFill="1" applyBorder="1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1" fillId="0" borderId="3" xfId="0" applyFont="1" applyBorder="1"/>
    <xf numFmtId="0" fontId="13" fillId="0" borderId="1" xfId="0" applyFont="1" applyBorder="1" applyAlignment="1">
      <alignment horizontal="center" wrapText="1"/>
    </xf>
    <xf numFmtId="0" fontId="3" fillId="0" borderId="12" xfId="0" applyFont="1" applyBorder="1" applyAlignment="1">
      <alignment horizontal="left" vertical="top" wrapText="1"/>
    </xf>
    <xf numFmtId="0" fontId="12" fillId="0" borderId="0" xfId="0" applyFont="1"/>
    <xf numFmtId="0" fontId="19" fillId="0" borderId="0" xfId="0" applyFont="1"/>
    <xf numFmtId="0" fontId="19" fillId="3" borderId="0" xfId="0" applyFont="1" applyFill="1" applyAlignment="1">
      <alignment horizontal="center" vertical="top"/>
    </xf>
    <xf numFmtId="0" fontId="20" fillId="0" borderId="0" xfId="0" applyFont="1"/>
    <xf numFmtId="0" fontId="23" fillId="0" borderId="0" xfId="0" applyFont="1" applyAlignment="1">
      <alignment horizontal="center" vertical="top"/>
    </xf>
    <xf numFmtId="0" fontId="21" fillId="0" borderId="0" xfId="0" applyFont="1" applyBorder="1" applyAlignment="1">
      <alignment horizontal="center" vertical="top" wrapText="1"/>
    </xf>
    <xf numFmtId="0" fontId="24" fillId="2" borderId="4" xfId="0" applyFont="1" applyFill="1" applyBorder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top"/>
    </xf>
    <xf numFmtId="2" fontId="3" fillId="0" borderId="11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7" fillId="2" borderId="4" xfId="0" applyFont="1" applyFill="1" applyBorder="1" applyAlignment="1">
      <alignment horizontal="center" vertical="top" wrapText="1"/>
    </xf>
    <xf numFmtId="2" fontId="3" fillId="2" borderId="3" xfId="0" applyNumberFormat="1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9" fontId="6" fillId="0" borderId="0" xfId="0" applyNumberFormat="1" applyFont="1" applyAlignment="1">
      <alignment horizontal="center"/>
    </xf>
    <xf numFmtId="10" fontId="6" fillId="0" borderId="0" xfId="0" applyNumberFormat="1" applyFont="1"/>
    <xf numFmtId="2" fontId="6" fillId="0" borderId="0" xfId="0" applyNumberFormat="1" applyFont="1"/>
    <xf numFmtId="0" fontId="0" fillId="0" borderId="0" xfId="0" applyFont="1"/>
    <xf numFmtId="9" fontId="0" fillId="0" borderId="0" xfId="0" applyNumberFormat="1" applyFont="1" applyAlignment="1">
      <alignment horizontal="center"/>
    </xf>
    <xf numFmtId="10" fontId="0" fillId="0" borderId="0" xfId="0" applyNumberFormat="1" applyFont="1"/>
    <xf numFmtId="2" fontId="0" fillId="0" borderId="0" xfId="0" applyNumberFormat="1" applyFont="1"/>
    <xf numFmtId="0" fontId="22" fillId="0" borderId="12" xfId="0" applyFont="1" applyBorder="1" applyAlignment="1">
      <alignment horizontal="left" vertical="top" wrapText="1"/>
    </xf>
    <xf numFmtId="0" fontId="7" fillId="2" borderId="4" xfId="0" applyFont="1" applyFill="1" applyBorder="1" applyAlignment="1">
      <alignment horizontal="center" wrapText="1"/>
    </xf>
    <xf numFmtId="2" fontId="3" fillId="3" borderId="11" xfId="0" applyNumberFormat="1" applyFont="1" applyFill="1" applyBorder="1" applyAlignment="1">
      <alignment horizontal="center" vertical="top" wrapText="1"/>
    </xf>
    <xf numFmtId="2" fontId="3" fillId="3" borderId="3" xfId="0" applyNumberFormat="1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wrapText="1"/>
    </xf>
    <xf numFmtId="0" fontId="27" fillId="0" borderId="3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right" vertical="top" wrapText="1"/>
    </xf>
    <xf numFmtId="0" fontId="17" fillId="0" borderId="3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wrapText="1"/>
    </xf>
    <xf numFmtId="0" fontId="18" fillId="0" borderId="0" xfId="0" applyFont="1" applyAlignment="1">
      <alignment horizontal="center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7" fillId="0" borderId="5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right" vertical="top" wrapText="1"/>
    </xf>
    <xf numFmtId="0" fontId="8" fillId="2" borderId="7" xfId="0" applyFont="1" applyFill="1" applyBorder="1" applyAlignment="1">
      <alignment horizontal="right" vertical="top" wrapText="1"/>
    </xf>
    <xf numFmtId="0" fontId="8" fillId="2" borderId="2" xfId="0" applyFont="1" applyFill="1" applyBorder="1" applyAlignment="1">
      <alignment horizontal="right" vertical="top" wrapText="1"/>
    </xf>
    <xf numFmtId="0" fontId="7" fillId="2" borderId="5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13</xdr:row>
      <xdr:rowOff>581025</xdr:rowOff>
    </xdr:from>
    <xdr:to>
      <xdr:col>11</xdr:col>
      <xdr:colOff>1009650</xdr:colOff>
      <xdr:row>13</xdr:row>
      <xdr:rowOff>904875</xdr:rowOff>
    </xdr:to>
    <xdr:pic>
      <xdr:nvPicPr>
        <xdr:cNvPr id="1027" name="Picture 2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86600" y="1790700"/>
          <a:ext cx="9906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180975</xdr:colOff>
      <xdr:row>13</xdr:row>
      <xdr:rowOff>514350</xdr:rowOff>
    </xdr:from>
    <xdr:to>
      <xdr:col>12</xdr:col>
      <xdr:colOff>676275</xdr:colOff>
      <xdr:row>13</xdr:row>
      <xdr:rowOff>895350</xdr:rowOff>
    </xdr:to>
    <xdr:pic>
      <xdr:nvPicPr>
        <xdr:cNvPr id="1028" name="Picture 19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96275" y="1724025"/>
          <a:ext cx="4953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152400</xdr:colOff>
      <xdr:row>13</xdr:row>
      <xdr:rowOff>285750</xdr:rowOff>
    </xdr:from>
    <xdr:to>
      <xdr:col>6</xdr:col>
      <xdr:colOff>600075</xdr:colOff>
      <xdr:row>13</xdr:row>
      <xdr:rowOff>657225</xdr:rowOff>
    </xdr:to>
    <xdr:pic>
      <xdr:nvPicPr>
        <xdr:cNvPr id="1029" name="Рисунок 1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4295775" y="4457700"/>
          <a:ext cx="4476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66675</xdr:colOff>
      <xdr:row>13</xdr:row>
      <xdr:rowOff>371475</xdr:rowOff>
    </xdr:from>
    <xdr:to>
      <xdr:col>10</xdr:col>
      <xdr:colOff>666750</xdr:colOff>
      <xdr:row>13</xdr:row>
      <xdr:rowOff>847725</xdr:rowOff>
    </xdr:to>
    <xdr:pic>
      <xdr:nvPicPr>
        <xdr:cNvPr id="1030" name="Picture 2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6276" t="12500"/>
        <a:stretch>
          <a:fillRect/>
        </a:stretch>
      </xdr:blipFill>
      <xdr:spPr bwMode="auto">
        <a:xfrm>
          <a:off x="6467475" y="4257675"/>
          <a:ext cx="6000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15</xdr:col>
      <xdr:colOff>152400</xdr:colOff>
      <xdr:row>12</xdr:row>
      <xdr:rowOff>0</xdr:rowOff>
    </xdr:from>
    <xdr:to>
      <xdr:col>15</xdr:col>
      <xdr:colOff>638175</xdr:colOff>
      <xdr:row>12</xdr:row>
      <xdr:rowOff>733425</xdr:rowOff>
    </xdr:to>
    <xdr:pic>
      <xdr:nvPicPr>
        <xdr:cNvPr id="8" name="Рисунок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836" b="28496"/>
        <a:stretch>
          <a:fillRect/>
        </a:stretch>
      </xdr:blipFill>
      <xdr:spPr bwMode="auto">
        <a:xfrm>
          <a:off x="9601200" y="1009650"/>
          <a:ext cx="4857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15</xdr:col>
      <xdr:colOff>19050</xdr:colOff>
      <xdr:row>13</xdr:row>
      <xdr:rowOff>514350</xdr:rowOff>
    </xdr:from>
    <xdr:to>
      <xdr:col>15</xdr:col>
      <xdr:colOff>1238250</xdr:colOff>
      <xdr:row>13</xdr:row>
      <xdr:rowOff>771525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/>
        <a:stretch>
          <a:fillRect/>
        </a:stretch>
      </xdr:blipFill>
      <xdr:spPr bwMode="auto">
        <a:xfrm>
          <a:off x="9467850" y="2324100"/>
          <a:ext cx="1219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topLeftCell="F1" zoomScale="142" zoomScaleNormal="142" workbookViewId="0">
      <selection activeCell="L1" sqref="L1:P1"/>
    </sheetView>
  </sheetViews>
  <sheetFormatPr defaultRowHeight="15" x14ac:dyDescent="0.25"/>
  <cols>
    <col min="1" max="1" width="4.140625" style="3" customWidth="1"/>
    <col min="2" max="3" width="30.140625" style="20" customWidth="1"/>
    <col min="4" max="4" width="9.140625" style="43"/>
    <col min="5" max="5" width="9" style="24" customWidth="1"/>
    <col min="6" max="6" width="9.42578125" style="24" customWidth="1"/>
    <col min="7" max="7" width="9.140625" style="24" customWidth="1"/>
    <col min="8" max="8" width="9.140625" style="9"/>
    <col min="9" max="9" width="9.140625" style="24"/>
    <col min="10" max="10" width="9.28515625" style="3" customWidth="1"/>
    <col min="11" max="11" width="11.140625" style="3" customWidth="1"/>
    <col min="12" max="12" width="11.5703125" style="3" customWidth="1"/>
    <col min="13" max="15" width="10.5703125" style="3" customWidth="1"/>
    <col min="16" max="16" width="13.140625" style="3" customWidth="1"/>
  </cols>
  <sheetData>
    <row r="1" spans="1:16" x14ac:dyDescent="0.25">
      <c r="B1" s="72" t="s">
        <v>9</v>
      </c>
      <c r="C1" s="72"/>
      <c r="D1" s="72"/>
      <c r="E1" s="72"/>
      <c r="F1" s="72"/>
      <c r="G1" s="72"/>
      <c r="H1" s="72"/>
      <c r="I1" s="72"/>
      <c r="L1" s="104" t="s">
        <v>50</v>
      </c>
      <c r="M1" s="104"/>
      <c r="N1" s="104"/>
      <c r="O1" s="104"/>
      <c r="P1" s="104"/>
    </row>
    <row r="2" spans="1:16" ht="15.75" thickBot="1" x14ac:dyDescent="0.3">
      <c r="B2" s="3"/>
      <c r="C2" s="3"/>
      <c r="D2" s="39"/>
      <c r="E2" s="3"/>
      <c r="F2" s="3"/>
      <c r="G2" s="3"/>
      <c r="H2" s="14"/>
      <c r="I2" s="3"/>
    </row>
    <row r="3" spans="1:16" s="11" customFormat="1" ht="17.25" customHeight="1" thickBot="1" x14ac:dyDescent="0.25">
      <c r="A3" s="12"/>
      <c r="B3" s="73" t="s">
        <v>10</v>
      </c>
      <c r="C3" s="74"/>
      <c r="D3" s="74"/>
      <c r="E3" s="45"/>
      <c r="F3" s="73" t="s">
        <v>11</v>
      </c>
      <c r="G3" s="74"/>
      <c r="H3" s="74"/>
      <c r="I3" s="74"/>
      <c r="J3" s="74"/>
      <c r="K3" s="74"/>
      <c r="L3" s="75"/>
      <c r="M3" s="12"/>
      <c r="N3" s="12"/>
      <c r="O3" s="12"/>
      <c r="P3" s="12"/>
    </row>
    <row r="4" spans="1:16" s="11" customFormat="1" ht="39.75" customHeight="1" thickBot="1" x14ac:dyDescent="0.25">
      <c r="A4" s="12"/>
      <c r="B4" s="73" t="s">
        <v>12</v>
      </c>
      <c r="C4" s="74"/>
      <c r="D4" s="74"/>
      <c r="E4" s="45"/>
      <c r="F4" s="73" t="s">
        <v>48</v>
      </c>
      <c r="G4" s="74"/>
      <c r="H4" s="74"/>
      <c r="I4" s="74"/>
      <c r="J4" s="74"/>
      <c r="K4" s="74"/>
      <c r="L4" s="75"/>
      <c r="M4" s="12"/>
      <c r="N4" s="12"/>
      <c r="O4" s="12"/>
      <c r="P4" s="12"/>
    </row>
    <row r="5" spans="1:16" s="11" customFormat="1" ht="15" customHeight="1" x14ac:dyDescent="0.2">
      <c r="A5" s="12"/>
      <c r="B5" s="76" t="s">
        <v>13</v>
      </c>
      <c r="C5" s="77"/>
      <c r="D5" s="77"/>
      <c r="E5" s="46"/>
      <c r="F5" s="80" t="s">
        <v>14</v>
      </c>
      <c r="G5" s="81"/>
      <c r="H5" s="81"/>
      <c r="I5" s="81"/>
      <c r="J5" s="81"/>
      <c r="K5" s="81"/>
      <c r="L5" s="82"/>
      <c r="M5" s="12"/>
      <c r="N5" s="12"/>
      <c r="O5" s="12"/>
      <c r="P5" s="12"/>
    </row>
    <row r="6" spans="1:16" s="11" customFormat="1" ht="36.75" customHeight="1" thickBot="1" x14ac:dyDescent="0.25">
      <c r="A6" s="12"/>
      <c r="B6" s="78"/>
      <c r="C6" s="79"/>
      <c r="D6" s="79"/>
      <c r="E6" s="47"/>
      <c r="F6" s="83"/>
      <c r="G6" s="84"/>
      <c r="H6" s="84"/>
      <c r="I6" s="84"/>
      <c r="J6" s="84"/>
      <c r="K6" s="84"/>
      <c r="L6" s="85"/>
      <c r="M6" s="12"/>
      <c r="N6" s="12"/>
      <c r="O6" s="12"/>
      <c r="P6" s="12"/>
    </row>
    <row r="7" spans="1:16" s="11" customFormat="1" ht="25.5" customHeight="1" thickBot="1" x14ac:dyDescent="0.25">
      <c r="A7" s="12"/>
      <c r="B7" s="76" t="s">
        <v>15</v>
      </c>
      <c r="C7" s="77"/>
      <c r="D7" s="77"/>
      <c r="E7" s="46"/>
      <c r="F7" s="73" t="s">
        <v>47</v>
      </c>
      <c r="G7" s="74"/>
      <c r="H7" s="74"/>
      <c r="I7" s="74"/>
      <c r="J7" s="74"/>
      <c r="K7" s="74"/>
      <c r="L7" s="75"/>
      <c r="M7" s="12"/>
      <c r="N7" s="12"/>
      <c r="O7" s="12"/>
      <c r="P7" s="12"/>
    </row>
    <row r="8" spans="1:16" s="11" customFormat="1" ht="40.5" customHeight="1" thickBot="1" x14ac:dyDescent="0.25">
      <c r="A8" s="12"/>
      <c r="B8" s="73" t="s">
        <v>16</v>
      </c>
      <c r="C8" s="74"/>
      <c r="D8" s="74"/>
      <c r="E8" s="45"/>
      <c r="F8" s="86" t="s">
        <v>49</v>
      </c>
      <c r="G8" s="87"/>
      <c r="H8" s="87"/>
      <c r="I8" s="87"/>
      <c r="J8" s="87"/>
      <c r="K8" s="87"/>
      <c r="L8" s="88"/>
      <c r="M8" s="12"/>
      <c r="N8" s="12"/>
      <c r="O8" s="12"/>
      <c r="P8" s="12"/>
    </row>
    <row r="9" spans="1:16" s="12" customFormat="1" ht="21" customHeight="1" thickBot="1" x14ac:dyDescent="0.25">
      <c r="B9" s="73" t="s">
        <v>17</v>
      </c>
      <c r="C9" s="74"/>
      <c r="D9" s="74"/>
      <c r="E9" s="45"/>
      <c r="F9" s="73" t="s">
        <v>37</v>
      </c>
      <c r="G9" s="74"/>
      <c r="H9" s="74"/>
      <c r="I9" s="74"/>
      <c r="J9" s="74"/>
      <c r="K9" s="74"/>
      <c r="L9" s="75"/>
    </row>
    <row r="10" spans="1:16" s="13" customFormat="1" ht="10.5" customHeight="1" x14ac:dyDescent="0.2">
      <c r="A10" s="12"/>
      <c r="B10" s="15"/>
      <c r="C10" s="15"/>
      <c r="D10" s="40"/>
      <c r="E10" s="12"/>
      <c r="F10" s="12"/>
      <c r="G10" s="12"/>
      <c r="H10" s="21"/>
      <c r="I10" s="12"/>
      <c r="J10" s="12"/>
      <c r="K10" s="12"/>
      <c r="L10" s="12"/>
      <c r="M10" s="12"/>
      <c r="N10" s="12"/>
      <c r="O10" s="12"/>
      <c r="P10" s="12"/>
    </row>
    <row r="11" spans="1:16" s="13" customFormat="1" ht="27" customHeight="1" x14ac:dyDescent="0.2">
      <c r="A11" s="12"/>
      <c r="B11" s="71" t="s">
        <v>19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12"/>
      <c r="N11" s="12"/>
      <c r="O11" s="12"/>
      <c r="P11" s="12"/>
    </row>
    <row r="12" spans="1:16" s="13" customFormat="1" ht="12.75" customHeight="1" thickBot="1" x14ac:dyDescent="0.25">
      <c r="A12" s="12"/>
      <c r="B12" s="17"/>
      <c r="C12" s="17"/>
      <c r="D12" s="40"/>
      <c r="E12" s="17"/>
      <c r="F12" s="17"/>
      <c r="G12" s="17"/>
      <c r="H12" s="16"/>
      <c r="I12" s="17"/>
      <c r="J12" s="28"/>
      <c r="K12" s="12"/>
      <c r="L12" s="12"/>
      <c r="M12" s="12"/>
      <c r="N12" s="12"/>
      <c r="O12" s="12"/>
      <c r="P12" s="12"/>
    </row>
    <row r="13" spans="1:16" s="1" customFormat="1" ht="54.75" customHeight="1" thickBot="1" x14ac:dyDescent="0.25">
      <c r="A13" s="97" t="s">
        <v>1</v>
      </c>
      <c r="B13" s="97" t="s">
        <v>2</v>
      </c>
      <c r="C13" s="67"/>
      <c r="D13" s="91" t="s">
        <v>3</v>
      </c>
      <c r="E13" s="92"/>
      <c r="F13" s="93"/>
      <c r="G13" s="25"/>
      <c r="H13" s="99" t="s">
        <v>4</v>
      </c>
      <c r="I13" s="97" t="s">
        <v>5</v>
      </c>
      <c r="J13" s="101" t="s">
        <v>6</v>
      </c>
      <c r="K13" s="102"/>
      <c r="L13" s="102"/>
      <c r="M13" s="103"/>
      <c r="N13" s="89" t="s">
        <v>33</v>
      </c>
      <c r="O13" s="89" t="s">
        <v>34</v>
      </c>
      <c r="P13" s="29"/>
    </row>
    <row r="14" spans="1:16" s="1" customFormat="1" ht="78" customHeight="1" thickBot="1" x14ac:dyDescent="0.25">
      <c r="A14" s="98"/>
      <c r="B14" s="98"/>
      <c r="C14" s="64" t="s">
        <v>32</v>
      </c>
      <c r="D14" s="48" t="s">
        <v>40</v>
      </c>
      <c r="E14" s="48" t="s">
        <v>25</v>
      </c>
      <c r="F14" s="48" t="s">
        <v>26</v>
      </c>
      <c r="G14" s="26"/>
      <c r="H14" s="100"/>
      <c r="I14" s="98"/>
      <c r="J14" s="30" t="s">
        <v>7</v>
      </c>
      <c r="K14" s="31"/>
      <c r="L14" s="30" t="s">
        <v>0</v>
      </c>
      <c r="M14" s="30" t="s">
        <v>8</v>
      </c>
      <c r="N14" s="90"/>
      <c r="O14" s="90"/>
      <c r="P14" s="32"/>
    </row>
    <row r="15" spans="1:16" ht="36.75" customHeight="1" thickBot="1" x14ac:dyDescent="0.3">
      <c r="A15" s="18">
        <v>1</v>
      </c>
      <c r="B15" s="19">
        <v>2</v>
      </c>
      <c r="C15" s="19"/>
      <c r="D15" s="41">
        <v>3</v>
      </c>
      <c r="E15" s="23">
        <v>4</v>
      </c>
      <c r="F15" s="23">
        <v>5</v>
      </c>
      <c r="G15" s="27" t="s">
        <v>22</v>
      </c>
      <c r="H15" s="22">
        <v>7</v>
      </c>
      <c r="I15" s="50" t="s">
        <v>23</v>
      </c>
      <c r="J15" s="33">
        <v>9</v>
      </c>
      <c r="K15" s="33">
        <v>10</v>
      </c>
      <c r="L15" s="33">
        <v>11</v>
      </c>
      <c r="M15" s="33">
        <v>12</v>
      </c>
      <c r="N15" s="33"/>
      <c r="O15" s="33"/>
      <c r="P15" s="23" t="s">
        <v>24</v>
      </c>
    </row>
    <row r="16" spans="1:16" s="3" customFormat="1" ht="88.5" customHeight="1" thickBot="1" x14ac:dyDescent="0.3">
      <c r="A16" s="4">
        <v>1</v>
      </c>
      <c r="B16" s="63" t="s">
        <v>30</v>
      </c>
      <c r="C16" s="68" t="s">
        <v>31</v>
      </c>
      <c r="D16" s="49">
        <v>3.72</v>
      </c>
      <c r="E16" s="49">
        <f>'ИЦИ 2'!F2</f>
        <v>4.5599999999999996</v>
      </c>
      <c r="F16" s="44">
        <f>'ИЦИ 3'!F4</f>
        <v>5.54</v>
      </c>
      <c r="G16" s="5">
        <f t="shared" ref="G16:G18" si="0">SUM(D16:F16)</f>
        <v>13.82</v>
      </c>
      <c r="H16" s="6">
        <v>200</v>
      </c>
      <c r="I16" s="51">
        <v>3</v>
      </c>
      <c r="J16" s="10">
        <f t="shared" ref="J16" si="1">ROUND(AVERAGE(D16:F16),2)</f>
        <v>4.6100000000000003</v>
      </c>
      <c r="K16" s="10">
        <f t="shared" ref="K16" si="2">DEVSQ(D16:F16)/(I16-1)</f>
        <v>0.82973333333333321</v>
      </c>
      <c r="L16" s="10">
        <f t="shared" ref="L16" si="3">SQRT(K16)</f>
        <v>0.91089699381067957</v>
      </c>
      <c r="M16" s="10">
        <f t="shared" ref="M16" si="4">L16/J16*100</f>
        <v>19.759153878756607</v>
      </c>
      <c r="N16" s="10">
        <v>10</v>
      </c>
      <c r="O16" s="10">
        <f>ROUND(J16+(N16*(J16/100)),2)</f>
        <v>5.07</v>
      </c>
      <c r="P16" s="8">
        <f>O16*H16</f>
        <v>1014</v>
      </c>
    </row>
    <row r="17" spans="1:16" s="3" customFormat="1" ht="65.25" customHeight="1" thickBot="1" x14ac:dyDescent="0.3">
      <c r="A17" s="6">
        <v>2</v>
      </c>
      <c r="B17" s="34" t="s">
        <v>35</v>
      </c>
      <c r="C17" s="70" t="s">
        <v>38</v>
      </c>
      <c r="D17" s="44">
        <v>13.38</v>
      </c>
      <c r="E17" s="49">
        <f>'ИЦИ 2'!F3</f>
        <v>12.6</v>
      </c>
      <c r="F17" s="49">
        <f>'ИЦИ 3'!F5</f>
        <v>10.4</v>
      </c>
      <c r="G17" s="5">
        <f t="shared" si="0"/>
        <v>36.380000000000003</v>
      </c>
      <c r="H17" s="6">
        <v>200</v>
      </c>
      <c r="I17" s="52">
        <v>3</v>
      </c>
      <c r="J17" s="10">
        <f t="shared" ref="J17:J18" si="5">ROUND(AVERAGE(D17:F17),2)</f>
        <v>12.13</v>
      </c>
      <c r="K17" s="10">
        <f t="shared" ref="K17:K18" si="6">DEVSQ(D17:F17)/(I17-1)</f>
        <v>2.3881333333333337</v>
      </c>
      <c r="L17" s="10">
        <f t="shared" ref="L17:L18" si="7">SQRT(K17)</f>
        <v>1.5453586423006582</v>
      </c>
      <c r="M17" s="10">
        <f t="shared" ref="M17:M18" si="8">L17/J17*100</f>
        <v>12.739972319049119</v>
      </c>
      <c r="N17" s="10">
        <v>10</v>
      </c>
      <c r="O17" s="10">
        <f t="shared" ref="O17:O18" si="9">ROUND(J17+(N17*(J17/100)),2)</f>
        <v>13.34</v>
      </c>
      <c r="P17" s="8">
        <f t="shared" ref="P17:P18" si="10">O17*H17</f>
        <v>2668</v>
      </c>
    </row>
    <row r="18" spans="1:16" s="3" customFormat="1" ht="156" customHeight="1" thickBot="1" x14ac:dyDescent="0.3">
      <c r="A18" s="6">
        <v>3</v>
      </c>
      <c r="B18" s="34" t="s">
        <v>36</v>
      </c>
      <c r="C18" s="70" t="s">
        <v>39</v>
      </c>
      <c r="D18" s="65">
        <v>3.48</v>
      </c>
      <c r="E18" s="66">
        <f>'ИЦИ 2'!F4</f>
        <v>4.4000000000000004</v>
      </c>
      <c r="F18" s="66">
        <f>'ИЦИ 3'!F6</f>
        <v>3.8645999999999994</v>
      </c>
      <c r="G18" s="5">
        <f t="shared" si="0"/>
        <v>11.7446</v>
      </c>
      <c r="H18" s="6">
        <v>200</v>
      </c>
      <c r="I18" s="52">
        <v>3</v>
      </c>
      <c r="J18" s="10">
        <f t="shared" si="5"/>
        <v>3.91</v>
      </c>
      <c r="K18" s="10">
        <f t="shared" si="6"/>
        <v>0.21349505333333355</v>
      </c>
      <c r="L18" s="10">
        <f t="shared" si="7"/>
        <v>0.46205524922170677</v>
      </c>
      <c r="M18" s="10">
        <f t="shared" si="8"/>
        <v>11.817269801066669</v>
      </c>
      <c r="N18" s="10">
        <v>10</v>
      </c>
      <c r="O18" s="10">
        <f t="shared" si="9"/>
        <v>4.3</v>
      </c>
      <c r="P18" s="8">
        <f t="shared" si="10"/>
        <v>860</v>
      </c>
    </row>
    <row r="19" spans="1:16" s="2" customFormat="1" ht="19.5" customHeight="1" thickBot="1" x14ac:dyDescent="0.3">
      <c r="A19" s="94" t="s">
        <v>18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6"/>
      <c r="N19" s="69"/>
      <c r="O19" s="69"/>
      <c r="P19" s="7">
        <f>SUM(P16:P18)</f>
        <v>4542</v>
      </c>
    </row>
    <row r="22" spans="1:16" s="38" customFormat="1" ht="15.75" x14ac:dyDescent="0.25">
      <c r="A22" s="36"/>
      <c r="B22" s="35" t="s">
        <v>20</v>
      </c>
      <c r="C22" s="35"/>
      <c r="D22" s="42"/>
      <c r="E22" s="36"/>
      <c r="F22" s="35" t="s">
        <v>21</v>
      </c>
      <c r="G22" s="36"/>
      <c r="H22" s="37"/>
      <c r="I22" s="36"/>
      <c r="J22" s="36"/>
      <c r="K22" s="36"/>
      <c r="L22" s="36"/>
      <c r="M22" s="36"/>
      <c r="N22" s="36"/>
      <c r="O22" s="36"/>
      <c r="P22" s="36"/>
    </row>
  </sheetData>
  <autoFilter ref="A15:P19" xr:uid="{FFDB9F11-3F16-4F64-8F84-AFC8B5076B1B}"/>
  <mergeCells count="24">
    <mergeCell ref="N13:N14"/>
    <mergeCell ref="O13:O14"/>
    <mergeCell ref="D13:F13"/>
    <mergeCell ref="A19:M19"/>
    <mergeCell ref="A13:A14"/>
    <mergeCell ref="B13:B14"/>
    <mergeCell ref="H13:H14"/>
    <mergeCell ref="I13:I14"/>
    <mergeCell ref="J13:M13"/>
    <mergeCell ref="B11:L11"/>
    <mergeCell ref="B1:I1"/>
    <mergeCell ref="B3:D3"/>
    <mergeCell ref="B4:D4"/>
    <mergeCell ref="B9:D9"/>
    <mergeCell ref="F3:L3"/>
    <mergeCell ref="B5:D6"/>
    <mergeCell ref="B7:D7"/>
    <mergeCell ref="B8:D8"/>
    <mergeCell ref="F4:L4"/>
    <mergeCell ref="F5:L6"/>
    <mergeCell ref="F7:L7"/>
    <mergeCell ref="F8:L8"/>
    <mergeCell ref="F9:L9"/>
    <mergeCell ref="L1:P1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80" orientation="landscape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39ED-EEFF-4AFE-A8EE-3FC40DBACA0A}">
  <dimension ref="A1:G4"/>
  <sheetViews>
    <sheetView workbookViewId="0">
      <selection activeCell="D3" sqref="D3"/>
    </sheetView>
  </sheetViews>
  <sheetFormatPr defaultRowHeight="15" x14ac:dyDescent="0.25"/>
  <cols>
    <col min="2" max="2" width="40" customWidth="1"/>
    <col min="3" max="3" width="12" customWidth="1"/>
    <col min="4" max="4" width="19.28515625" customWidth="1"/>
    <col min="5" max="5" width="14.5703125" customWidth="1"/>
    <col min="6" max="6" width="13.42578125" customWidth="1"/>
  </cols>
  <sheetData>
    <row r="1" spans="1:7" ht="117" customHeight="1" x14ac:dyDescent="0.25">
      <c r="A1" s="3"/>
      <c r="B1" s="3"/>
      <c r="C1" s="53" t="s">
        <v>27</v>
      </c>
      <c r="D1" s="54" t="s">
        <v>28</v>
      </c>
      <c r="E1" s="55" t="s">
        <v>29</v>
      </c>
      <c r="F1" s="3"/>
    </row>
    <row r="2" spans="1:7" s="2" customFormat="1" x14ac:dyDescent="0.25">
      <c r="A2" s="59">
        <v>1</v>
      </c>
      <c r="B2" s="59" t="s">
        <v>41</v>
      </c>
      <c r="C2" s="59">
        <v>4.5599999999999996</v>
      </c>
      <c r="D2" s="60">
        <f t="shared" ref="D2:E4" si="0">1+0%</f>
        <v>1</v>
      </c>
      <c r="E2" s="61">
        <f t="shared" si="0"/>
        <v>1</v>
      </c>
      <c r="F2" s="62">
        <f>C2*D2*E2</f>
        <v>4.5599999999999996</v>
      </c>
    </row>
    <row r="3" spans="1:7" s="2" customFormat="1" x14ac:dyDescent="0.25">
      <c r="A3" s="59">
        <v>2</v>
      </c>
      <c r="B3" s="3" t="s">
        <v>45</v>
      </c>
      <c r="C3" s="3">
        <v>12.6</v>
      </c>
      <c r="D3" s="56">
        <f t="shared" si="0"/>
        <v>1</v>
      </c>
      <c r="E3" s="57">
        <f t="shared" si="0"/>
        <v>1</v>
      </c>
      <c r="F3" s="58">
        <f t="shared" ref="F3" si="1">C3*D3*E3</f>
        <v>12.6</v>
      </c>
      <c r="G3" s="3"/>
    </row>
    <row r="4" spans="1:7" x14ac:dyDescent="0.25">
      <c r="A4">
        <v>3</v>
      </c>
      <c r="B4" s="3" t="s">
        <v>42</v>
      </c>
      <c r="C4" s="3">
        <v>4.4000000000000004</v>
      </c>
      <c r="D4" s="56">
        <f t="shared" si="0"/>
        <v>1</v>
      </c>
      <c r="E4" s="57">
        <f t="shared" si="0"/>
        <v>1</v>
      </c>
      <c r="F4" s="58">
        <f t="shared" ref="F4" si="2">C4*D4*E4</f>
        <v>4.4000000000000004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A0679-C8D3-471B-9521-B564A6DE5461}">
  <dimension ref="A1:F6"/>
  <sheetViews>
    <sheetView workbookViewId="0">
      <selection activeCell="J6" sqref="J6"/>
    </sheetView>
  </sheetViews>
  <sheetFormatPr defaultRowHeight="15" x14ac:dyDescent="0.25"/>
  <cols>
    <col min="2" max="2" width="39" customWidth="1"/>
    <col min="4" max="4" width="21.28515625" customWidth="1"/>
    <col min="5" max="5" width="19" customWidth="1"/>
  </cols>
  <sheetData>
    <row r="1" spans="1:6" ht="117" customHeight="1" x14ac:dyDescent="0.25">
      <c r="A1" s="3"/>
      <c r="B1" s="3"/>
      <c r="C1" s="53" t="s">
        <v>27</v>
      </c>
      <c r="D1" s="54" t="s">
        <v>28</v>
      </c>
      <c r="E1" s="55" t="s">
        <v>29</v>
      </c>
      <c r="F1" s="3"/>
    </row>
    <row r="2" spans="1:6" s="2" customFormat="1" x14ac:dyDescent="0.25"/>
    <row r="3" spans="1:6" s="2" customFormat="1" x14ac:dyDescent="0.25"/>
    <row r="4" spans="1:6" x14ac:dyDescent="0.25">
      <c r="A4" s="3">
        <v>1</v>
      </c>
      <c r="B4" s="3" t="s">
        <v>46</v>
      </c>
      <c r="C4" s="3">
        <v>5.54</v>
      </c>
      <c r="D4" s="56">
        <f>1+0%</f>
        <v>1</v>
      </c>
      <c r="E4" s="57">
        <f>1+0%</f>
        <v>1</v>
      </c>
      <c r="F4" s="58">
        <f>C4*D4*E4</f>
        <v>5.54</v>
      </c>
    </row>
    <row r="5" spans="1:6" x14ac:dyDescent="0.25">
      <c r="A5" s="59">
        <v>2</v>
      </c>
      <c r="B5" s="3" t="s">
        <v>44</v>
      </c>
      <c r="C5" s="3">
        <v>10.4</v>
      </c>
      <c r="D5" s="56">
        <f>1+0%</f>
        <v>1</v>
      </c>
      <c r="E5" s="57">
        <f>1+0%</f>
        <v>1</v>
      </c>
      <c r="F5" s="58">
        <f>C5*D5*E5</f>
        <v>10.4</v>
      </c>
    </row>
    <row r="6" spans="1:6" x14ac:dyDescent="0.25">
      <c r="A6">
        <v>3</v>
      </c>
      <c r="B6" s="59" t="s">
        <v>43</v>
      </c>
      <c r="C6" s="59">
        <v>3.42</v>
      </c>
      <c r="D6" s="60">
        <f t="shared" ref="D6" si="0">1+13%</f>
        <v>1.1299999999999999</v>
      </c>
      <c r="E6" s="61">
        <f>1+0%</f>
        <v>1</v>
      </c>
      <c r="F6" s="62">
        <f>C6*D6*E6</f>
        <v>3.8645999999999994</v>
      </c>
    </row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расчет</vt:lpstr>
      <vt:lpstr>ИЦИ 2</vt:lpstr>
      <vt:lpstr>ИЦИ 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2016-12-26T08:20:23Z</cp:lastPrinted>
  <dcterms:created xsi:type="dcterms:W3CDTF">2014-06-04T07:02:13Z</dcterms:created>
  <dcterms:modified xsi:type="dcterms:W3CDTF">2026-07-28T10:33:00Z</dcterms:modified>
</cp:coreProperties>
</file>