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trudnik\Desktop\ТОВАР закупки 2026\АКК-РЫ_Товар\Аккумуляторы ТОВАР\"/>
    </mc:Choice>
  </mc:AlternateContent>
  <xr:revisionPtr revIDLastSave="0" documentId="13_ncr:1_{12BEF62B-99FF-4BE3-84AA-0F9E83C410BA}" xr6:coauthVersionLast="47" xr6:coauthVersionMax="47" xr10:uidLastSave="{00000000-0000-0000-0000-000000000000}"/>
  <bookViews>
    <workbookView xWindow="-120" yWindow="-120" windowWidth="29040" windowHeight="15840" tabRatio="722" xr2:uid="{00000000-000D-0000-FFFF-FFFF00000000}"/>
  </bookViews>
  <sheets>
    <sheet name="НМЦК " sheetId="17" r:id="rId1"/>
    <sheet name="Лист2" sheetId="35" r:id="rId2"/>
    <sheet name="Лист3" sheetId="36" r:id="rId3"/>
    <sheet name="Расчет" sheetId="21" state="hidden" r:id="rId4"/>
  </sheets>
  <externalReferences>
    <externalReference r:id="rId5"/>
  </externalReferences>
  <definedNames>
    <definedName name="_xlnm.Print_Area" localSheetId="0">'НМЦК '!$A$1:$P$27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17" l="1"/>
  <c r="K16" i="17"/>
  <c r="K17" i="17"/>
  <c r="K14" i="17"/>
  <c r="D5" i="35"/>
  <c r="C5" i="35"/>
  <c r="B5" i="35"/>
  <c r="N17" i="17"/>
  <c r="M17" i="17"/>
  <c r="P17" i="17" s="1"/>
  <c r="O17" i="17" l="1"/>
  <c r="N15" i="17" l="1"/>
  <c r="N16" i="17"/>
  <c r="N14" i="17"/>
  <c r="M14" i="17"/>
  <c r="P14" i="17" s="1"/>
  <c r="M15" i="17"/>
  <c r="P15" i="17" s="1"/>
  <c r="M16" i="17"/>
  <c r="P16" i="17" s="1"/>
  <c r="O15" i="17" l="1"/>
  <c r="P18" i="17"/>
  <c r="M23" i="17" s="1"/>
  <c r="O16" i="17"/>
  <c r="O14" i="17"/>
  <c r="H8" i="21"/>
  <c r="A8" i="21"/>
  <c r="G7" i="21"/>
  <c r="E7" i="21"/>
  <c r="C7" i="21"/>
  <c r="A7" i="21"/>
  <c r="G6" i="21"/>
  <c r="E6" i="21"/>
  <c r="C6" i="21"/>
  <c r="A6" i="21"/>
  <c r="G5" i="21"/>
  <c r="E5" i="21"/>
  <c r="C5" i="21"/>
  <c r="H5" i="21" s="1"/>
  <c r="A5" i="21"/>
  <c r="H7" i="21" l="1"/>
  <c r="H6" i="21"/>
</calcChain>
</file>

<file path=xl/sharedStrings.xml><?xml version="1.0" encoding="utf-8"?>
<sst xmlns="http://schemas.openxmlformats.org/spreadsheetml/2006/main" count="53" uniqueCount="46">
  <si>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</si>
  <si>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</si>
  <si>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</si>
  <si>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</si>
  <si>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</si>
  <si>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</si>
  <si>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</si>
  <si>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услуги</t>
  </si>
  <si>
    <t>ФВФ</t>
  </si>
  <si>
    <t xml:space="preserve"> Учреждения</t>
  </si>
  <si>
    <t>Директора</t>
  </si>
  <si>
    <t>Итого в год на 16 а/м</t>
  </si>
  <si>
    <t xml:space="preserve">Количесво </t>
  </si>
  <si>
    <t>в месяц на 1 а/м</t>
  </si>
  <si>
    <t>Итого в год на 8 а/м</t>
  </si>
  <si>
    <t>Итого в год на 6 а/м</t>
  </si>
  <si>
    <t>Итого в год на 1 а/м</t>
  </si>
  <si>
    <t xml:space="preserve">Начальная (максимальная) цена контракта </t>
  </si>
  <si>
    <t>ОБОСНОВАНИЕ НАЧАЛЬНОЙ (МАКСИМАЛЬНОЙ) ЦЕНЫ КОНТРАКТА (Н(М)ЦК)</t>
  </si>
  <si>
    <t>В результате проведенного расчета Н(М)ЦК контракта составляет:</t>
  </si>
  <si>
    <t>рублей</t>
  </si>
  <si>
    <t xml:space="preserve">Коэффициент вариации цены не превышает 33 %, т.о совокупность цен считается однородной </t>
  </si>
  <si>
    <t>Дата</t>
  </si>
  <si>
    <t>Единица измерения</t>
  </si>
  <si>
    <t>Кол-во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</si>
  <si>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</si>
  <si>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</si>
  <si>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Расчет Н(М)ЦК произвел:</t>
  </si>
  <si>
    <t>2. Используемый метод определения начальной (максимальной) контракта: Метод сопоставимых рыночных цен (анализа рынка) в соответствии со п.6 ст. 22 Федерального закона от 05.04.2013 № 44-ФЗ. Расчёт выполнен на основании проведения сбора и анализа общедоступной ценовой информации, в том числе путём направления запросов о предоставлении информации по ценам на закупаемые товары, в соответствии с методическими рекомендациями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При расчёте корректирующие коэффициенты и индексы не применялись. Расчёт произведён с помощью стандартных функций табличного редактора EXCEL.
3. Заказчиком Санкт-Петербурга проведен мониторинг цены закупки и  направлен запрос о предоставлении ценовой информации 5-ти постащикам (подрядчикам, исполнителям), обладающим опытом постаки соответствующих товаров, информация о которых имеется в свободном доступе. Заказчиком получены ответы от трех поставщиков (подрядчиков, исполнителей) с ценовой информацией, на основании которых осуществлен расчет начальной (максимальной) цены контракта.</t>
  </si>
  <si>
    <t>шт.</t>
  </si>
  <si>
    <t>11=5+6+7+8+9+10</t>
  </si>
  <si>
    <t>12 = кол-во ответов ИЦИ</t>
  </si>
  <si>
    <t>13=           /12</t>
  </si>
  <si>
    <t>16=4*13</t>
  </si>
  <si>
    <t xml:space="preserve">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согласно математических правил (вниз/вверх) таких показателей.                                                                                                  При расчетах производится округление до двух десятых.                                                </t>
  </si>
  <si>
    <t>Специалист в сфере закупок_________________________Е.В. Елютина</t>
  </si>
  <si>
    <t>Елютна Е.В.</t>
  </si>
  <si>
    <t>КП №1              вх. № 234 от 10.07.2026</t>
  </si>
  <si>
    <t>Аккумуляторная батарея 12В, 9А/ч для системы пожарной сигнализации, системы оповещения управления эвакуацией людей</t>
  </si>
  <si>
    <t>Аккумуляторная батарея 12В, 4,5А/ч для системы контроля и управления доступом</t>
  </si>
  <si>
    <t>Аккумуляторная батарея 12В, 40А/ч для системы видеонаблюдения</t>
  </si>
  <si>
    <t>Аккумуляторная батарея 12В, 7А/ч для системы пожарной сигнализации, системы оповещения управления эвакуацией людей</t>
  </si>
  <si>
    <t>КП №2              вх. № 235 от 10.07.2026</t>
  </si>
  <si>
    <t>КП №3              вх. № 236 от 10.07.2026</t>
  </si>
  <si>
    <r>
      <t xml:space="preserve">* При определении Н(М)ЦК контракта Заказчиком применяется Приказ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рынка)). Контракт будет заключен способом "У единственного поставщика" в соответствии с п. 5 ч. 1 ст. 93 Федерального закона № 44-ФЗ. </t>
    </r>
    <r>
      <rPr>
        <b/>
        <u/>
        <sz val="7.5"/>
        <color theme="1"/>
        <rFont val="Times New Roman"/>
        <family val="1"/>
        <charset val="204"/>
      </rPr>
      <t>Сумма закупки НМЦК по наименьшему ценовому предложению - 60 130,00 (рублей)_ .</t>
    </r>
  </si>
  <si>
    <r>
      <t xml:space="preserve">1.Объект закупки: </t>
    </r>
    <r>
      <rPr>
        <b/>
        <sz val="11"/>
        <color theme="1"/>
        <rFont val="Times New Roman"/>
        <family val="1"/>
        <charset val="204"/>
      </rPr>
      <t xml:space="preserve">Поставка расходных материалов для проведения ремонта системы охранно-пожарной сигнализации СПб ГБУ ДО «ДХШ № 3».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1.1. Применение национального режима по ПП РФ №1875: ограничение закупок иностранных товаров (ПП РФ № 616 п.3 устанавливает исключения).                                                                                                                                                                                                                                                                                                                                                                                                                                1.2. Распоряжение Комитета по государственному заказу Санкт-Петербурга от 15.01.2026 № 5-р «О внесении изменения в распоряжение Комитета по государственному заказу Санкт-Петербурга от 31.05.2018 № 100-р» в перечне не фигурирует.                                                 </t>
    </r>
    <r>
      <rPr>
        <b/>
        <sz val="11"/>
        <color indexed="8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</si>
</sst>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8"/>
      <color indexed="10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b/>
      <u/>
      <sz val="7.5"/>
      <color theme="1"/>
      <name val="Times New Roman"/>
      <family val="1"/>
      <charset val="204"/>
    </font>
    <font>
      <b/>
      <i/>
      <sz val="7.5"/>
      <color indexed="8"/>
      <name val="Times New Roman"/>
      <family val="1"/>
      <charset val="204"/>
    </font>
    <font>
      <sz val="7.5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</borders>
  <cellStyleXfs count="4">
    <xf numFmtId="0" fontId="0" fillId="0" borderId="0"/>
    <xf numFmtId="0" fontId="3" fillId="0" borderId="0"/>
    <xf numFmtId="0" fontId="21" fillId="0" borderId="0"/>
    <xf numFmtId="0" fontId="21" fillId="0" borderId="0"/>
  </cellStyleXfs>
  <cellXfs count="81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9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4" fontId="16" fillId="2" borderId="7" xfId="0" applyNumberFormat="1" applyFont="1" applyFill="1" applyBorder="1" applyAlignment="1">
      <alignment horizontal="center" vertical="top" wrapText="1"/>
    </xf>
    <xf numFmtId="0" fontId="18" fillId="0" borderId="7" xfId="0" applyFont="1" applyBorder="1" applyAlignment="1">
      <alignment vertical="top" wrapText="1"/>
    </xf>
    <xf numFmtId="4" fontId="16" fillId="0" borderId="7" xfId="0" applyNumberFormat="1" applyFont="1" applyBorder="1" applyAlignment="1">
      <alignment horizontal="center" vertical="top" wrapText="1"/>
    </xf>
    <xf numFmtId="4" fontId="16" fillId="2" borderId="7" xfId="0" applyNumberFormat="1" applyFont="1" applyFill="1" applyBorder="1" applyAlignment="1">
      <alignment vertical="top" wrapText="1"/>
    </xf>
    <xf numFmtId="0" fontId="14" fillId="0" borderId="7" xfId="0" applyFont="1" applyBorder="1" applyAlignment="1">
      <alignment horizontal="left" vertical="top" wrapText="1"/>
    </xf>
    <xf numFmtId="0" fontId="11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7" fillId="2" borderId="7" xfId="0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" fontId="9" fillId="0" borderId="7" xfId="0" applyNumberFormat="1" applyFont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10" fontId="9" fillId="0" borderId="7" xfId="0" applyNumberFormat="1" applyFont="1" applyBorder="1" applyAlignment="1">
      <alignment horizontal="center" vertical="top" wrapText="1"/>
    </xf>
    <xf numFmtId="4" fontId="9" fillId="2" borderId="7" xfId="0" applyNumberFormat="1" applyFont="1" applyFill="1" applyBorder="1" applyAlignment="1">
      <alignment horizontal="center" vertical="top" wrapText="1"/>
    </xf>
    <xf numFmtId="4" fontId="6" fillId="2" borderId="0" xfId="0" applyNumberFormat="1" applyFont="1" applyFill="1" applyAlignment="1">
      <alignment horizontal="center"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5" fillId="0" borderId="0" xfId="0" applyFont="1" applyAlignment="1">
      <alignment horizontal="left" vertical="top" wrapText="1"/>
    </xf>
    <xf numFmtId="0" fontId="13" fillId="0" borderId="0" xfId="0" applyFont="1" applyAlignment="1">
      <alignment vertical="top" wrapText="1"/>
    </xf>
    <xf numFmtId="14" fontId="1" fillId="0" borderId="0" xfId="0" applyNumberFormat="1" applyFont="1" applyAlignment="1">
      <alignment horizontal="center" vertical="top"/>
    </xf>
    <xf numFmtId="0" fontId="16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6" fillId="2" borderId="9" xfId="0" applyNumberFormat="1" applyFont="1" applyFill="1" applyBorder="1" applyAlignment="1">
      <alignment horizontal="center" vertical="center" wrapText="1"/>
    </xf>
    <xf numFmtId="0" fontId="26" fillId="0" borderId="0" xfId="0" applyFont="1"/>
    <xf numFmtId="0" fontId="9" fillId="3" borderId="0" xfId="0" applyFont="1" applyFill="1" applyAlignment="1">
      <alignment vertical="top"/>
    </xf>
    <xf numFmtId="0" fontId="16" fillId="3" borderId="7" xfId="0" applyFont="1" applyFill="1" applyBorder="1" applyAlignment="1">
      <alignment horizontal="center" vertical="top" wrapText="1"/>
    </xf>
    <xf numFmtId="4" fontId="9" fillId="3" borderId="7" xfId="0" applyNumberFormat="1" applyFont="1" applyFill="1" applyBorder="1" applyAlignment="1">
      <alignment horizontal="center" vertical="top" wrapText="1"/>
    </xf>
    <xf numFmtId="0" fontId="12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0" fontId="1" fillId="3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9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0" fontId="16" fillId="2" borderId="7" xfId="0" applyFont="1" applyFill="1" applyBorder="1" applyAlignment="1">
      <alignment horizontal="center" vertical="top" wrapText="1"/>
    </xf>
    <xf numFmtId="14" fontId="1" fillId="0" borderId="0" xfId="0" applyNumberFormat="1" applyFont="1" applyAlignment="1">
      <alignment horizontal="center" vertical="top"/>
    </xf>
    <xf numFmtId="0" fontId="15" fillId="0" borderId="7" xfId="0" applyFont="1" applyBorder="1" applyAlignment="1">
      <alignment horizontal="center" vertical="top" wrapText="1"/>
    </xf>
    <xf numFmtId="0" fontId="16" fillId="2" borderId="7" xfId="0" applyFont="1" applyFill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top"/>
    </xf>
    <xf numFmtId="0" fontId="16" fillId="0" borderId="7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18" fillId="0" borderId="7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2" fillId="0" borderId="0" xfId="0" applyFont="1" applyAlignment="1">
      <alignment horizontal="right" vertical="top" wrapText="1"/>
    </xf>
    <xf numFmtId="0" fontId="22" fillId="0" borderId="0" xfId="0" applyFont="1" applyAlignment="1">
      <alignment horizontal="right" vertical="top"/>
    </xf>
    <xf numFmtId="0" fontId="12" fillId="0" borderId="0" xfId="0" applyFont="1" applyAlignment="1">
      <alignment horizontal="right" vertical="top" wrapText="1"/>
    </xf>
    <xf numFmtId="0" fontId="9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/>
    </xf>
    <xf numFmtId="0" fontId="11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11</xdr:row>
      <xdr:rowOff>514350</xdr:rowOff>
    </xdr:from>
    <xdr:to>
      <xdr:col>11</xdr:col>
      <xdr:colOff>46160</xdr:colOff>
      <xdr:row>11</xdr:row>
      <xdr:rowOff>952500</xdr:rowOff>
    </xdr:to>
    <xdr:pic>
      <xdr:nvPicPr>
        <xdr:cNvPr id="189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58016</xdr:colOff>
      <xdr:row>11</xdr:row>
      <xdr:rowOff>702253</xdr:rowOff>
    </xdr:from>
    <xdr:to>
      <xdr:col>12</xdr:col>
      <xdr:colOff>29441</xdr:colOff>
      <xdr:row>11</xdr:row>
      <xdr:rowOff>1021440</xdr:rowOff>
    </xdr:to>
    <xdr:pic>
      <xdr:nvPicPr>
        <xdr:cNvPr id="189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F0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3630" y="3369253"/>
          <a:ext cx="638175" cy="319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209550</xdr:colOff>
      <xdr:row>11</xdr:row>
      <xdr:rowOff>114300</xdr:rowOff>
    </xdr:from>
    <xdr:to>
      <xdr:col>13</xdr:col>
      <xdr:colOff>82061</xdr:colOff>
      <xdr:row>11</xdr:row>
      <xdr:rowOff>466725</xdr:rowOff>
    </xdr:to>
    <xdr:pic>
      <xdr:nvPicPr>
        <xdr:cNvPr id="189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963275" y="39052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124690</xdr:colOff>
      <xdr:row>11</xdr:row>
      <xdr:rowOff>86591</xdr:rowOff>
    </xdr:from>
    <xdr:to>
      <xdr:col>8</xdr:col>
      <xdr:colOff>63631</xdr:colOff>
      <xdr:row>11</xdr:row>
      <xdr:rowOff>562840</xdr:rowOff>
    </xdr:to>
    <xdr:pic>
      <xdr:nvPicPr>
        <xdr:cNvPr id="189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4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80463" y="2753591"/>
          <a:ext cx="634999" cy="476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11</xdr:row>
      <xdr:rowOff>514350</xdr:rowOff>
    </xdr:from>
    <xdr:to>
      <xdr:col>11</xdr:col>
      <xdr:colOff>46160</xdr:colOff>
      <xdr:row>11</xdr:row>
      <xdr:rowOff>952500</xdr:rowOff>
    </xdr:to>
    <xdr:pic>
      <xdr:nvPicPr>
        <xdr:cNvPr id="1893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309130</xdr:colOff>
      <xdr:row>12</xdr:row>
      <xdr:rowOff>23380</xdr:rowOff>
    </xdr:from>
    <xdr:to>
      <xdr:col>12</xdr:col>
      <xdr:colOff>575830</xdr:colOff>
      <xdr:row>12</xdr:row>
      <xdr:rowOff>175780</xdr:rowOff>
    </xdr:to>
    <xdr:pic>
      <xdr:nvPicPr>
        <xdr:cNvPr id="1893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7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206221" y="3755448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122959</xdr:colOff>
      <xdr:row>11</xdr:row>
      <xdr:rowOff>122959</xdr:rowOff>
    </xdr:from>
    <xdr:to>
      <xdr:col>13</xdr:col>
      <xdr:colOff>312392</xdr:colOff>
      <xdr:row>11</xdr:row>
      <xdr:rowOff>684068</xdr:rowOff>
    </xdr:to>
    <xdr:pic>
      <xdr:nvPicPr>
        <xdr:cNvPr id="1893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461914" y="2789959"/>
          <a:ext cx="1002722" cy="561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181841</xdr:colOff>
      <xdr:row>10</xdr:row>
      <xdr:rowOff>47625</xdr:rowOff>
    </xdr:from>
    <xdr:to>
      <xdr:col>15</xdr:col>
      <xdr:colOff>639041</xdr:colOff>
      <xdr:row>10</xdr:row>
      <xdr:rowOff>304800</xdr:rowOff>
    </xdr:to>
    <xdr:pic>
      <xdr:nvPicPr>
        <xdr:cNvPr id="189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9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20796" y="2212398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89;&#1077;&#1088;&#1074;&#1077;&#1088;\Users\a.petrenko\AppData\Local\Microsoft\Windows\INetCache\Content.Outlook\68A4QGAZ\&#1053;&#1052;&#1062;&#1050;%202018%20&#1084;&#1077;&#1076;&#1086;&#1089;&#1084;&#1086;&#1090;&#10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НМЦК"/>
      <sheetName val="Расчет"/>
    </sheetNames>
    <sheetDataSet>
      <sheetData sheetId="0">
        <row r="14">
          <cell r="B14" t="str">
            <v>оказание услуг по проведению предрейсовых медосмотров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7"/>
  <sheetViews>
    <sheetView tabSelected="1" view="pageBreakPreview" topLeftCell="A10" zoomScale="96" zoomScaleNormal="130" zoomScaleSheetLayoutView="96" workbookViewId="0">
      <selection activeCell="M17" sqref="M17"/>
    </sheetView>
  </sheetViews>
  <sheetFormatPr defaultRowHeight="15" x14ac:dyDescent="0.25"/>
  <cols>
    <col min="1" max="1" width="3.5703125" style="13" customWidth="1"/>
    <col min="2" max="2" width="41.42578125" style="53" customWidth="1"/>
    <col min="3" max="3" width="8.85546875" style="13" customWidth="1"/>
    <col min="4" max="4" width="8.140625" style="13" customWidth="1"/>
    <col min="5" max="5" width="10.85546875" style="13" customWidth="1"/>
    <col min="6" max="6" width="10.42578125" style="49" customWidth="1"/>
    <col min="7" max="8" width="10.42578125" style="13" customWidth="1"/>
    <col min="9" max="9" width="10" style="13" customWidth="1"/>
    <col min="10" max="10" width="11.85546875" style="13" hidden="1" customWidth="1"/>
    <col min="11" max="11" width="12.28515625" style="13" customWidth="1"/>
    <col min="12" max="12" width="10" style="13" customWidth="1"/>
    <col min="13" max="13" width="12.140625" style="13" customWidth="1"/>
    <col min="14" max="14" width="13.140625" style="13" customWidth="1"/>
    <col min="15" max="15" width="11.28515625" style="13" customWidth="1"/>
    <col min="16" max="16" width="21.28515625" style="13" customWidth="1"/>
    <col min="17" max="17" width="2.85546875" style="13" customWidth="1"/>
    <col min="18" max="18" width="1.85546875" style="13" customWidth="1"/>
    <col min="19" max="16384" width="9.140625" style="13"/>
  </cols>
  <sheetData>
    <row r="1" spans="1:18" ht="29.25" customHeight="1" x14ac:dyDescent="0.25">
      <c r="A1" s="66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5"/>
      <c r="R1" s="5"/>
    </row>
    <row r="2" spans="1:18" ht="15" customHeight="1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5"/>
      <c r="R2" s="5"/>
    </row>
    <row r="3" spans="1:18" ht="16.5" customHeight="1" x14ac:dyDescent="0.25">
      <c r="A3" s="70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5"/>
      <c r="R3" s="5"/>
    </row>
    <row r="4" spans="1:18" ht="66.75" customHeight="1" x14ac:dyDescent="0.25">
      <c r="A4" s="71" t="s">
        <v>45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12"/>
      <c r="R4" s="12"/>
    </row>
    <row r="5" spans="1:18" ht="21" customHeight="1" x14ac:dyDescent="0.25">
      <c r="A5" s="69" t="s">
        <v>28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"/>
      <c r="R5" s="6"/>
    </row>
    <row r="6" spans="1:18" ht="21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"/>
      <c r="R6" s="6"/>
    </row>
    <row r="7" spans="1:18" ht="21" customHeigh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"/>
      <c r="R7" s="6"/>
    </row>
    <row r="8" spans="1:18" ht="21" customHeight="1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"/>
      <c r="R8" s="6"/>
    </row>
    <row r="9" spans="1:18" ht="23.25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"/>
      <c r="R9" s="6"/>
    </row>
    <row r="10" spans="1:18" ht="9" customHeight="1" x14ac:dyDescent="0.25">
      <c r="A10" s="6"/>
      <c r="B10" s="50"/>
      <c r="C10" s="6"/>
      <c r="D10" s="6"/>
      <c r="E10" s="6"/>
      <c r="F10" s="42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s="4" customFormat="1" ht="39.75" customHeight="1" x14ac:dyDescent="0.25">
      <c r="A11" s="56" t="s">
        <v>0</v>
      </c>
      <c r="B11" s="57" t="s">
        <v>3</v>
      </c>
      <c r="C11" s="59" t="s">
        <v>23</v>
      </c>
      <c r="D11" s="59" t="s">
        <v>24</v>
      </c>
      <c r="E11" s="59" t="s">
        <v>6</v>
      </c>
      <c r="F11" s="59"/>
      <c r="G11" s="59"/>
      <c r="H11" s="59"/>
      <c r="I11" s="59"/>
      <c r="J11" s="59"/>
      <c r="K11" s="59"/>
      <c r="L11" s="54" t="s">
        <v>25</v>
      </c>
      <c r="M11" s="63" t="s">
        <v>2</v>
      </c>
      <c r="N11" s="63"/>
      <c r="O11" s="63"/>
      <c r="P11" s="7" t="s">
        <v>5</v>
      </c>
    </row>
    <row r="12" spans="1:18" s="4" customFormat="1" ht="84" customHeight="1" x14ac:dyDescent="0.25">
      <c r="A12" s="56"/>
      <c r="B12" s="57"/>
      <c r="C12" s="59"/>
      <c r="D12" s="59"/>
      <c r="E12" s="37" t="s">
        <v>37</v>
      </c>
      <c r="F12" s="43" t="s">
        <v>42</v>
      </c>
      <c r="G12" s="37" t="s">
        <v>43</v>
      </c>
      <c r="H12" s="8"/>
      <c r="I12" s="54"/>
      <c r="J12" s="9" t="s">
        <v>4</v>
      </c>
      <c r="K12" s="37" t="s">
        <v>1</v>
      </c>
      <c r="L12" s="37" t="s">
        <v>26</v>
      </c>
      <c r="M12" s="10"/>
    </row>
    <row r="13" spans="1:18" ht="54" x14ac:dyDescent="0.25">
      <c r="A13" s="14">
        <v>1</v>
      </c>
      <c r="B13" s="14">
        <v>2</v>
      </c>
      <c r="C13" s="14">
        <v>3</v>
      </c>
      <c r="D13" s="15"/>
      <c r="E13" s="15">
        <v>5</v>
      </c>
      <c r="F13" s="16">
        <v>6</v>
      </c>
      <c r="G13" s="15">
        <v>7</v>
      </c>
      <c r="H13" s="15">
        <v>9</v>
      </c>
      <c r="I13" s="15">
        <v>10</v>
      </c>
      <c r="J13" s="15"/>
      <c r="K13" s="15" t="s">
        <v>30</v>
      </c>
      <c r="L13" s="14" t="s">
        <v>31</v>
      </c>
      <c r="M13" s="15" t="s">
        <v>32</v>
      </c>
      <c r="N13" s="15">
        <v>14</v>
      </c>
      <c r="O13" s="15">
        <v>15</v>
      </c>
      <c r="P13" s="16" t="s">
        <v>33</v>
      </c>
    </row>
    <row r="14" spans="1:18" ht="36" x14ac:dyDescent="0.25">
      <c r="A14" s="17">
        <v>1</v>
      </c>
      <c r="B14" s="11" t="s">
        <v>38</v>
      </c>
      <c r="C14" s="18" t="s">
        <v>29</v>
      </c>
      <c r="D14" s="18">
        <v>7</v>
      </c>
      <c r="E14" s="19">
        <v>2550</v>
      </c>
      <c r="F14" s="44">
        <v>2860</v>
      </c>
      <c r="G14" s="19">
        <v>2703</v>
      </c>
      <c r="H14" s="19"/>
      <c r="I14" s="19"/>
      <c r="J14" s="19"/>
      <c r="K14" s="19">
        <f>E14+F14+G14</f>
        <v>8113</v>
      </c>
      <c r="L14" s="20">
        <v>3</v>
      </c>
      <c r="M14" s="19">
        <f>AVERAGE(E14:I14)</f>
        <v>2704.33</v>
      </c>
      <c r="N14" s="19">
        <f>STDEV(E14:J14)</f>
        <v>155</v>
      </c>
      <c r="O14" s="21">
        <f>N14/M14</f>
        <v>5.7299999999999997E-2</v>
      </c>
      <c r="P14" s="22">
        <f>D14*M14</f>
        <v>18930.310000000001</v>
      </c>
    </row>
    <row r="15" spans="1:18" ht="29.25" customHeight="1" x14ac:dyDescent="0.25">
      <c r="A15" s="17">
        <v>2</v>
      </c>
      <c r="B15" s="11" t="s">
        <v>39</v>
      </c>
      <c r="C15" s="18" t="s">
        <v>29</v>
      </c>
      <c r="D15" s="18">
        <v>2</v>
      </c>
      <c r="E15" s="19">
        <v>840</v>
      </c>
      <c r="F15" s="44">
        <v>990</v>
      </c>
      <c r="G15" s="19">
        <v>890.4</v>
      </c>
      <c r="H15" s="19"/>
      <c r="I15" s="19"/>
      <c r="J15" s="19"/>
      <c r="K15" s="19">
        <f t="shared" ref="K15:K17" si="0">E15+F15+G15</f>
        <v>2720.4</v>
      </c>
      <c r="L15" s="20">
        <v>3</v>
      </c>
      <c r="M15" s="19">
        <f>AVERAGE(E15:I15)</f>
        <v>906.8</v>
      </c>
      <c r="N15" s="19">
        <f>STDEV(E15:J15)</f>
        <v>76.33</v>
      </c>
      <c r="O15" s="21">
        <f t="shared" ref="O15:O17" si="1">N15/M15</f>
        <v>8.4199999999999997E-2</v>
      </c>
      <c r="P15" s="22">
        <f>D15*M15</f>
        <v>1813.6</v>
      </c>
    </row>
    <row r="16" spans="1:18" ht="24" x14ac:dyDescent="0.25">
      <c r="A16" s="17">
        <v>3</v>
      </c>
      <c r="B16" s="11" t="s">
        <v>40</v>
      </c>
      <c r="C16" s="18" t="s">
        <v>29</v>
      </c>
      <c r="D16" s="18">
        <v>4</v>
      </c>
      <c r="E16" s="19">
        <v>8500</v>
      </c>
      <c r="F16" s="44">
        <v>8450</v>
      </c>
      <c r="G16" s="19">
        <v>9010</v>
      </c>
      <c r="H16" s="19"/>
      <c r="I16" s="19"/>
      <c r="J16" s="19"/>
      <c r="K16" s="19">
        <f t="shared" si="0"/>
        <v>25960</v>
      </c>
      <c r="L16" s="20">
        <v>3</v>
      </c>
      <c r="M16" s="19">
        <f>AVERAGE(E16:I16)</f>
        <v>8653.33</v>
      </c>
      <c r="N16" s="19">
        <f>STDEV(E16:J16)</f>
        <v>309.89</v>
      </c>
      <c r="O16" s="21">
        <f t="shared" si="1"/>
        <v>3.5799999999999998E-2</v>
      </c>
      <c r="P16" s="22">
        <f>D16*M16</f>
        <v>34613.32</v>
      </c>
    </row>
    <row r="17" spans="1:17" ht="36" x14ac:dyDescent="0.25">
      <c r="A17" s="17">
        <v>4</v>
      </c>
      <c r="B17" s="11" t="s">
        <v>41</v>
      </c>
      <c r="C17" s="18" t="s">
        <v>29</v>
      </c>
      <c r="D17" s="18">
        <v>4</v>
      </c>
      <c r="E17" s="19">
        <v>1650</v>
      </c>
      <c r="F17" s="44">
        <v>1950</v>
      </c>
      <c r="G17" s="19">
        <v>1749</v>
      </c>
      <c r="H17" s="19"/>
      <c r="I17" s="19"/>
      <c r="J17" s="19"/>
      <c r="K17" s="19">
        <f t="shared" si="0"/>
        <v>5349</v>
      </c>
      <c r="L17" s="20">
        <v>3</v>
      </c>
      <c r="M17" s="19">
        <f>AVERAGE(E17:I17)</f>
        <v>1783</v>
      </c>
      <c r="N17" s="19">
        <f>STDEV(E17:J17)</f>
        <v>152.86000000000001</v>
      </c>
      <c r="O17" s="21">
        <f t="shared" si="1"/>
        <v>8.5699999999999998E-2</v>
      </c>
      <c r="P17" s="22">
        <f>D17*M17</f>
        <v>7132</v>
      </c>
    </row>
    <row r="18" spans="1:17" ht="19.5" customHeight="1" x14ac:dyDescent="0.25">
      <c r="A18" s="60" t="s">
        <v>17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40">
        <f>SUM(P14:P17)</f>
        <v>62489.23</v>
      </c>
    </row>
    <row r="19" spans="1:17" ht="10.5" customHeight="1" x14ac:dyDescent="0.25">
      <c r="A19" s="38"/>
      <c r="B19" s="38"/>
      <c r="C19" s="38"/>
      <c r="D19" s="38"/>
      <c r="E19" s="38"/>
      <c r="F19" s="45"/>
      <c r="G19" s="38"/>
      <c r="H19" s="38"/>
      <c r="I19" s="38"/>
      <c r="J19" s="38"/>
      <c r="K19" s="38"/>
      <c r="L19" s="38"/>
      <c r="M19" s="38"/>
      <c r="N19" s="38"/>
      <c r="O19" s="38"/>
      <c r="P19" s="23"/>
    </row>
    <row r="20" spans="1:17" customFormat="1" ht="38.25" customHeight="1" x14ac:dyDescent="0.25">
      <c r="A20" s="65" t="s">
        <v>44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</row>
    <row r="21" spans="1:17" customFormat="1" ht="34.5" customHeight="1" x14ac:dyDescent="0.25">
      <c r="A21" s="64" t="s">
        <v>34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41"/>
    </row>
    <row r="22" spans="1:17" ht="8.25" customHeight="1" x14ac:dyDescent="0.25">
      <c r="A22" s="34"/>
      <c r="B22" s="34"/>
      <c r="C22" s="34"/>
      <c r="D22" s="34"/>
      <c r="E22" s="34"/>
      <c r="F22" s="46"/>
      <c r="G22" s="34"/>
      <c r="H22" s="34"/>
      <c r="I22" s="34"/>
      <c r="J22" s="34"/>
      <c r="K22" s="34"/>
      <c r="L22" s="35"/>
      <c r="M22" s="35"/>
      <c r="N22" s="35"/>
      <c r="O22" s="35"/>
      <c r="P22" s="35"/>
    </row>
    <row r="23" spans="1:17" ht="15" customHeight="1" x14ac:dyDescent="0.25">
      <c r="A23" s="62" t="s">
        <v>19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58">
        <f>P18</f>
        <v>62489.23</v>
      </c>
      <c r="N23" s="58"/>
      <c r="O23" s="24" t="s">
        <v>20</v>
      </c>
      <c r="P23" s="24"/>
      <c r="Q23" s="24"/>
    </row>
    <row r="24" spans="1:17" ht="15" customHeight="1" x14ac:dyDescent="0.25">
      <c r="A24" s="62" t="s">
        <v>21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39"/>
      <c r="N24" s="39"/>
      <c r="O24" s="39"/>
      <c r="P24" s="39"/>
      <c r="Q24" s="39"/>
    </row>
    <row r="25" spans="1:17" x14ac:dyDescent="0.25">
      <c r="A25" s="25"/>
      <c r="B25" s="51"/>
      <c r="C25" s="24"/>
      <c r="D25" s="24"/>
      <c r="E25" s="25"/>
      <c r="F25" s="47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x14ac:dyDescent="0.25">
      <c r="A26" s="24" t="s">
        <v>27</v>
      </c>
      <c r="B26" s="52"/>
      <c r="C26" s="26"/>
      <c r="D26" s="26"/>
      <c r="E26" s="27" t="s">
        <v>35</v>
      </c>
      <c r="F26" s="48"/>
      <c r="G26" s="27"/>
      <c r="H26" s="27"/>
      <c r="I26" s="27" t="s">
        <v>36</v>
      </c>
      <c r="J26" s="27"/>
      <c r="K26" s="27"/>
      <c r="L26" s="27"/>
      <c r="M26" s="27"/>
      <c r="N26" s="28"/>
      <c r="O26" s="27"/>
      <c r="P26" s="27"/>
      <c r="Q26" s="27"/>
    </row>
    <row r="27" spans="1:17" x14ac:dyDescent="0.25">
      <c r="A27" s="24" t="s">
        <v>22</v>
      </c>
      <c r="E27" s="55">
        <v>46230</v>
      </c>
      <c r="F27" s="55"/>
      <c r="G27" s="55"/>
      <c r="H27" s="55"/>
      <c r="I27" s="55"/>
      <c r="J27" s="36"/>
      <c r="K27" s="29"/>
      <c r="L27" s="30"/>
      <c r="M27" s="30"/>
      <c r="N27" s="31"/>
      <c r="O27" s="32"/>
      <c r="P27" s="32"/>
      <c r="Q27" s="33"/>
    </row>
  </sheetData>
  <mergeCells count="18">
    <mergeCell ref="A1:P1"/>
    <mergeCell ref="A2:P2"/>
    <mergeCell ref="A5:P9"/>
    <mergeCell ref="A3:P3"/>
    <mergeCell ref="A4:P4"/>
    <mergeCell ref="E27:I27"/>
    <mergeCell ref="A11:A12"/>
    <mergeCell ref="B11:B12"/>
    <mergeCell ref="M23:N23"/>
    <mergeCell ref="E11:K11"/>
    <mergeCell ref="A18:O18"/>
    <mergeCell ref="A23:L23"/>
    <mergeCell ref="A24:L24"/>
    <mergeCell ref="M11:O11"/>
    <mergeCell ref="C11:C12"/>
    <mergeCell ref="D11:D12"/>
    <mergeCell ref="A21:P21"/>
    <mergeCell ref="A20:Q2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workbookViewId="0">
      <selection activeCell="D6" sqref="D6"/>
    </sheetView>
  </sheetViews>
  <sheetFormatPr defaultRowHeight="15" x14ac:dyDescent="0.25"/>
  <sheetData>
    <row r="1" spans="1:4" x14ac:dyDescent="0.25">
      <c r="A1" s="18">
        <v>7</v>
      </c>
      <c r="B1" s="19">
        <v>2550</v>
      </c>
      <c r="C1" s="44">
        <v>2860</v>
      </c>
      <c r="D1" s="19">
        <v>2703</v>
      </c>
    </row>
    <row r="2" spans="1:4" x14ac:dyDescent="0.25">
      <c r="A2" s="18">
        <v>2</v>
      </c>
      <c r="B2" s="19">
        <v>840</v>
      </c>
      <c r="C2" s="44">
        <v>990</v>
      </c>
      <c r="D2" s="19">
        <v>890.4</v>
      </c>
    </row>
    <row r="3" spans="1:4" x14ac:dyDescent="0.25">
      <c r="A3" s="18">
        <v>4</v>
      </c>
      <c r="B3" s="19">
        <v>8500</v>
      </c>
      <c r="C3" s="44">
        <v>8450</v>
      </c>
      <c r="D3" s="19">
        <v>9010</v>
      </c>
    </row>
    <row r="4" spans="1:4" x14ac:dyDescent="0.25">
      <c r="A4" s="18">
        <v>4</v>
      </c>
      <c r="B4" s="19">
        <v>1650</v>
      </c>
      <c r="C4" s="44">
        <v>1950</v>
      </c>
      <c r="D4" s="19">
        <v>1749</v>
      </c>
    </row>
    <row r="5" spans="1:4" x14ac:dyDescent="0.25">
      <c r="B5">
        <f>A1*B1+A2*B2+A3*B3+A4*B4</f>
        <v>60130</v>
      </c>
      <c r="C5">
        <f>A1*C1+A2*C2+A3*C3+A4*C4</f>
        <v>63600</v>
      </c>
      <c r="D5">
        <f>A1*D1+A2*D2+A3*D3+A4*D4</f>
        <v>63737.8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>
      <selection activeCell="B27" sqref="B27"/>
    </sheetView>
  </sheetViews>
  <sheetFormatPr defaultRowHeight="15" x14ac:dyDescent="0.25"/>
  <cols>
    <col min="1" max="1" width="35.5703125" customWidth="1"/>
    <col min="2" max="7" width="9.140625" customWidth="1"/>
    <col min="8" max="8" width="12.42578125" customWidth="1"/>
  </cols>
  <sheetData>
    <row r="1" spans="1:8" x14ac:dyDescent="0.25">
      <c r="A1" s="72" t="s">
        <v>7</v>
      </c>
      <c r="B1" s="75" t="s">
        <v>8</v>
      </c>
      <c r="C1" s="76"/>
      <c r="D1" s="75" t="s">
        <v>9</v>
      </c>
      <c r="E1" s="76"/>
      <c r="F1" s="75" t="s">
        <v>10</v>
      </c>
      <c r="G1" s="76"/>
      <c r="H1" s="77" t="s">
        <v>11</v>
      </c>
    </row>
    <row r="2" spans="1:8" x14ac:dyDescent="0.25">
      <c r="A2" s="73"/>
      <c r="B2" s="75">
        <v>8</v>
      </c>
      <c r="C2" s="76"/>
      <c r="D2" s="75">
        <v>7</v>
      </c>
      <c r="E2" s="76"/>
      <c r="F2" s="75">
        <v>1</v>
      </c>
      <c r="G2" s="76"/>
      <c r="H2" s="78"/>
    </row>
    <row r="3" spans="1:8" x14ac:dyDescent="0.25">
      <c r="A3" s="73"/>
      <c r="B3" s="80" t="s">
        <v>12</v>
      </c>
      <c r="C3" s="80"/>
      <c r="D3" s="80" t="s">
        <v>12</v>
      </c>
      <c r="E3" s="80"/>
      <c r="F3" s="80" t="s">
        <v>12</v>
      </c>
      <c r="G3" s="80"/>
      <c r="H3" s="78"/>
    </row>
    <row r="4" spans="1:8" ht="45" x14ac:dyDescent="0.25">
      <c r="A4" s="74"/>
      <c r="B4" s="1" t="s">
        <v>13</v>
      </c>
      <c r="C4" s="1" t="s">
        <v>14</v>
      </c>
      <c r="D4" s="1" t="s">
        <v>13</v>
      </c>
      <c r="E4" s="1" t="s">
        <v>15</v>
      </c>
      <c r="F4" s="1" t="s">
        <v>13</v>
      </c>
      <c r="G4" s="1" t="s">
        <v>16</v>
      </c>
      <c r="H4" s="79"/>
    </row>
    <row r="5" spans="1:8" ht="22.5" x14ac:dyDescent="0.25">
      <c r="A5" s="2" t="str">
        <f>[1]НМЦК!B14</f>
        <v>оказание услуг по проведению предрейсовых медосмотров</v>
      </c>
      <c r="B5" s="3">
        <v>4</v>
      </c>
      <c r="C5" s="3">
        <f>ROUND(B5*B$2*12,0)</f>
        <v>384</v>
      </c>
      <c r="D5" s="3">
        <v>4</v>
      </c>
      <c r="E5" s="3">
        <f>ROUND(D5*D$2*12,0)</f>
        <v>336</v>
      </c>
      <c r="F5" s="3">
        <v>8</v>
      </c>
      <c r="G5" s="3">
        <f>ROUND(F5*F$2*12,0)</f>
        <v>96</v>
      </c>
      <c r="H5" s="3">
        <f>C5+E5+G5</f>
        <v>816</v>
      </c>
    </row>
    <row r="6" spans="1:8" x14ac:dyDescent="0.25">
      <c r="A6" s="2" t="e">
        <f>[1]НМЦК!#REF!</f>
        <v>#REF!</v>
      </c>
      <c r="B6" s="3">
        <v>1</v>
      </c>
      <c r="C6" s="3">
        <f>ROUND(B6*B$2*12,0)</f>
        <v>96</v>
      </c>
      <c r="D6" s="3">
        <v>1</v>
      </c>
      <c r="E6" s="3">
        <f>ROUND(D6*D$2*12,0)</f>
        <v>84</v>
      </c>
      <c r="F6" s="3">
        <v>2</v>
      </c>
      <c r="G6" s="3">
        <f>ROUND(F6*F$2*12,0)</f>
        <v>24</v>
      </c>
      <c r="H6" s="3">
        <f>C6+E6+G6</f>
        <v>204</v>
      </c>
    </row>
    <row r="7" spans="1:8" x14ac:dyDescent="0.25">
      <c r="A7" s="2" t="e">
        <f>[1]НМЦК!#REF!</f>
        <v>#REF!</v>
      </c>
      <c r="B7" s="3">
        <v>0.5</v>
      </c>
      <c r="C7" s="3">
        <f>ROUND(B7*B$2*12,0)</f>
        <v>48</v>
      </c>
      <c r="D7" s="3">
        <v>1</v>
      </c>
      <c r="E7" s="3">
        <f>ROUND(D7*D$2*12,0)</f>
        <v>84</v>
      </c>
      <c r="F7" s="3">
        <v>2</v>
      </c>
      <c r="G7" s="3">
        <f>ROUND(F7*F$2*12,0)</f>
        <v>24</v>
      </c>
      <c r="H7" s="3">
        <f>C7+E7+G7</f>
        <v>156</v>
      </c>
    </row>
    <row r="8" spans="1:8" x14ac:dyDescent="0.25">
      <c r="A8" s="2" t="e">
        <f>[1]НМЦК!#REF!</f>
        <v>#REF!</v>
      </c>
      <c r="B8" s="3"/>
      <c r="C8" s="3">
        <v>8</v>
      </c>
      <c r="D8" s="3"/>
      <c r="E8" s="3">
        <v>6</v>
      </c>
      <c r="F8" s="3"/>
      <c r="G8" s="3">
        <v>2</v>
      </c>
      <c r="H8" s="3">
        <f>C8+E8+G8</f>
        <v>16</v>
      </c>
    </row>
  </sheetData>
  <mergeCells count="11">
    <mergeCell ref="A1:A4"/>
    <mergeCell ref="B1:C1"/>
    <mergeCell ref="D1:E1"/>
    <mergeCell ref="F1:G1"/>
    <mergeCell ref="H1:H4"/>
    <mergeCell ref="B2:C2"/>
    <mergeCell ref="D2:E2"/>
    <mergeCell ref="F2:G2"/>
    <mergeCell ref="B3:C3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НМЦК </vt:lpstr>
      <vt:lpstr>Лист2</vt:lpstr>
      <vt:lpstr>Лист3</vt:lpstr>
      <vt:lpstr>Расчет</vt:lpstr>
      <vt:lpstr>'НМЦК 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Sotrudnik</cp:lastModifiedBy>
  <cp:lastPrinted>2026-02-26T13:40:59Z</cp:lastPrinted>
  <dcterms:created xsi:type="dcterms:W3CDTF">2011-08-15T06:57:36Z</dcterms:created>
  <dcterms:modified xsi:type="dcterms:W3CDTF">2026-07-28T06:50:48Z</dcterms:modified>
</cp:coreProperties>
</file>