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resurs\ОДЗ\Обмен\Грушина\2023\44-ФЗ\ЭМ\2023-3700 Строительные материалы\"/>
    </mc:Choice>
  </mc:AlternateContent>
  <xr:revisionPtr revIDLastSave="0" documentId="13_ncr:1_{89F0A941-5E30-4CFF-8BB3-BA0A5D516B7A}" xr6:coauthVersionLast="36" xr6:coauthVersionMax="36" xr10:uidLastSave="{00000000-0000-0000-0000-000000000000}"/>
  <bookViews>
    <workbookView showSheetTabs="0" xWindow="0" yWindow="0" windowWidth="28710" windowHeight="10545" xr2:uid="{00000000-000D-0000-FFFF-FFFF00000000}"/>
  </bookViews>
  <sheets>
    <sheet name="Обосн.НМЦК от 100т.р.(к сл.зап)" sheetId="4" r:id="rId1"/>
  </sheets>
  <definedNames>
    <definedName name="_Hlk127884942" localSheetId="0">'Обосн.НМЦК от 100т.р.(к сл.зап)'!#REF!</definedName>
    <definedName name="_Hlk80264387" localSheetId="0">'Обосн.НМЦК от 100т.р.(к сл.зап)'!#REF!</definedName>
    <definedName name="_Hlk80264964" localSheetId="0">'Обосн.НМЦК от 100т.р.(к сл.зап)'!#REF!</definedName>
    <definedName name="_Hlk80265529" localSheetId="0">'Обосн.НМЦК от 100т.р.(к сл.зап)'!$B$35</definedName>
    <definedName name="_Hlk80265764" localSheetId="0">'Обосн.НМЦК от 100т.р.(к сл.зап)'!$B$39</definedName>
    <definedName name="_Hlk80265796" localSheetId="0">'Обосн.НМЦК от 100т.р.(к сл.зап)'!$B$44</definedName>
    <definedName name="_Hlk80267400" localSheetId="0">'Обосн.НМЦК от 100т.р.(к сл.зап)'!$B$55</definedName>
    <definedName name="_Hlk95821470" localSheetId="0">'Обосн.НМЦК от 100т.р.(к сл.зап)'!#REF!</definedName>
    <definedName name="_Hlk95821518" localSheetId="0">'Обосн.НМЦК от 100т.р.(к сл.зап)'!#REF!</definedName>
    <definedName name="_Hlk95920884" localSheetId="0">'Обосн.НМЦК от 100т.р.(к сл.зап)'!#REF!</definedName>
    <definedName name="_Hlk95920896" localSheetId="0">'Обосн.НМЦК от 100т.р.(к сл.зап)'!#REF!</definedName>
    <definedName name="_xlnm.Print_Area" localSheetId="0">'Обосн.НМЦК от 100т.р.(к сл.зап)'!$A$1:$P$39</definedName>
  </definedNames>
  <calcPr calcId="191029"/>
</workbook>
</file>

<file path=xl/calcChain.xml><?xml version="1.0" encoding="utf-8"?>
<calcChain xmlns="http://schemas.openxmlformats.org/spreadsheetml/2006/main">
  <c r="E20" i="4" l="1"/>
  <c r="D20" i="4"/>
  <c r="C20" i="4"/>
  <c r="G15" i="4" l="1"/>
  <c r="L14" i="4" l="1"/>
  <c r="G14" i="4"/>
  <c r="K14" i="4" s="1"/>
  <c r="G16" i="4" l="1"/>
  <c r="K16" i="4" s="1"/>
  <c r="K15" i="4"/>
  <c r="L15" i="4" l="1"/>
  <c r="G29" i="4" l="1"/>
  <c r="K29" i="4" s="1"/>
  <c r="N29" i="4" s="1"/>
  <c r="L29" i="4"/>
  <c r="G28" i="4"/>
  <c r="K28" i="4" s="1"/>
  <c r="N28" i="4" s="1"/>
  <c r="L28" i="4"/>
  <c r="G27" i="4"/>
  <c r="K27" i="4" s="1"/>
  <c r="N27" i="4" s="1"/>
  <c r="L27" i="4"/>
  <c r="G26" i="4"/>
  <c r="K26" i="4" s="1"/>
  <c r="N26" i="4" s="1"/>
  <c r="L26" i="4"/>
  <c r="G25" i="4"/>
  <c r="K25" i="4" s="1"/>
  <c r="N25" i="4" s="1"/>
  <c r="L25" i="4"/>
  <c r="G24" i="4"/>
  <c r="K24" i="4" s="1"/>
  <c r="N24" i="4" s="1"/>
  <c r="L24" i="4"/>
  <c r="L23" i="4"/>
  <c r="G23" i="4"/>
  <c r="K23" i="4" s="1"/>
  <c r="N23" i="4" s="1"/>
  <c r="L22" i="4"/>
  <c r="G22" i="4"/>
  <c r="K22" i="4" s="1"/>
  <c r="N22" i="4" s="1"/>
  <c r="G21" i="4"/>
  <c r="K21" i="4" s="1"/>
  <c r="N21" i="4" s="1"/>
  <c r="L21" i="4"/>
  <c r="G20" i="4"/>
  <c r="K20" i="4" s="1"/>
  <c r="N20" i="4" s="1"/>
  <c r="L20" i="4"/>
  <c r="M27" i="4" l="1"/>
  <c r="M22" i="4"/>
  <c r="M29" i="4"/>
  <c r="M21" i="4"/>
  <c r="M20" i="4"/>
  <c r="M23" i="4"/>
  <c r="M26" i="4"/>
  <c r="M28" i="4"/>
  <c r="M24" i="4"/>
  <c r="M25" i="4"/>
  <c r="G19" i="4" l="1"/>
  <c r="K19" i="4" s="1"/>
  <c r="N19" i="4" s="1"/>
  <c r="L19" i="4"/>
  <c r="G18" i="4"/>
  <c r="K18" i="4" s="1"/>
  <c r="L18" i="4"/>
  <c r="N18" i="4" l="1"/>
  <c r="M18" i="4"/>
  <c r="M19" i="4"/>
  <c r="G17" i="4"/>
  <c r="K17" i="4" s="1"/>
  <c r="N17" i="4" s="1"/>
  <c r="L17" i="4"/>
  <c r="L16" i="4"/>
  <c r="N16" i="4"/>
  <c r="M17" i="4" l="1"/>
  <c r="M16" i="4"/>
  <c r="N14" i="4" l="1"/>
  <c r="M14" i="4" l="1"/>
  <c r="M15" i="4"/>
  <c r="N15" i="4" l="1"/>
  <c r="N30" i="4" s="1"/>
</calcChain>
</file>

<file path=xl/sharedStrings.xml><?xml version="1.0" encoding="utf-8"?>
<sst xmlns="http://schemas.openxmlformats.org/spreadsheetml/2006/main" count="82" uniqueCount="68">
  <si>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</si>
  <si>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</si>
  <si>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</si>
  <si>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</si>
  <si>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</si>
  <si>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</si>
  <si>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</si>
  <si>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</si>
  <si>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</si>
  <si>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</si>
  <si>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 xml:space="preserve">Начальная (максимальная) цена контракта (договора) </t>
  </si>
  <si>
    <t xml:space="preserve"> СОСТАВИЛ </t>
  </si>
  <si>
    <t>_____________________________</t>
  </si>
  <si>
    <t xml:space="preserve"> ПРОВЕРИЛ</t>
  </si>
  <si>
    <t>КОСГУ 
(заполняется 
бухгалтерией)</t>
  </si>
  <si>
    <t>Расчет начальной (максимальной) цены контракта</t>
  </si>
  <si>
    <t xml:space="preserve">v - кол-во (объем) закупаемого товара (работы, услуги) </t>
  </si>
  <si>
    <t>Ед. изм. товара (работы, услуги) по ОКЕИ</t>
  </si>
  <si>
    <t>Иформация из сети "Интеренет", сайт: ___3___</t>
  </si>
  <si>
    <t>Иформация из сети "Интеренет", сайт: ___2___</t>
  </si>
  <si>
    <t>Иформация из сети "Интеренет", сайт: ___1___</t>
  </si>
  <si>
    <t xml:space="preserve"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Начальная максимальная цена Контракта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десяти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Начальная (максимальная) цена контракта НМЦК рассчитана Заказчиком по формуле, определенной п. 3.21 Методических рекомендаций.
</t>
  </si>
  <si>
    <t>Стрелков М.В.</t>
  </si>
  <si>
    <t>Начальник отдела эксплуатации инженерных систем и зданий</t>
  </si>
  <si>
    <t>кг</t>
  </si>
  <si>
    <t>КТРУ/ОКПД2/ ККН</t>
  </si>
  <si>
    <t>Попов И.В.</t>
  </si>
  <si>
    <t>Инженер 2 категории сектора содержания зданий, сооружений и механических систем   отдела эксплуатации инженерных систем и зданий</t>
  </si>
  <si>
    <t>20.41.42.190</t>
  </si>
  <si>
    <t>23.62.10.000/ 23.62.10.000-00000008</t>
  </si>
  <si>
    <t>24.33.20.000/ 24.33.20.000-00000003</t>
  </si>
  <si>
    <t xml:space="preserve">Порог стыкоперекрывающий </t>
  </si>
  <si>
    <t>24.42.22.139</t>
  </si>
  <si>
    <t xml:space="preserve">Уголок мебельный </t>
  </si>
  <si>
    <t xml:space="preserve">Петля мебельная </t>
  </si>
  <si>
    <t>Стопор дверной напольный</t>
  </si>
  <si>
    <t xml:space="preserve">Саморез тип 1 </t>
  </si>
  <si>
    <t>Саморез тип 2</t>
  </si>
  <si>
    <t xml:space="preserve">Сетка кладочная </t>
  </si>
  <si>
    <t>25.94.11.110/ 25.94.10.000-00000001</t>
  </si>
  <si>
    <t>20.30.22.170</t>
  </si>
  <si>
    <t>13.93.19.120</t>
  </si>
  <si>
    <t>20.30.12.130/ 20.30.12.130-00000002</t>
  </si>
  <si>
    <t>23.99.19.190</t>
  </si>
  <si>
    <t>Приложение № 4
 к служебной записке</t>
  </si>
  <si>
    <t>23.64.10.110 / 23.64.10.110-00000002</t>
  </si>
  <si>
    <t xml:space="preserve">в соответствии с техническим заданием на поставку строительных материалов. </t>
  </si>
  <si>
    <t>20.52.10.190/ 20.52.10.190-00000014</t>
  </si>
  <si>
    <t>25.72.14.120/ 25.72.14.120-00000036</t>
  </si>
  <si>
    <t>23.64.10.110/
 23.64.10.110-00000002/    
23.64.10.110 - 007</t>
  </si>
  <si>
    <t>24.33.11.000/
24.33.10.000-00000002</t>
  </si>
  <si>
    <t>25.72.14.130/
25.72.14.130-00000039</t>
  </si>
  <si>
    <t>шт</t>
  </si>
  <si>
    <t>Иформация из реестра товаров для обеспечения нужд Санкт-Петербурга                        (4 квартал 2023)</t>
  </si>
  <si>
    <t>Начальная (максимальная) цена Контракта составляет 227 433 рубля 61 копейка (Двести двадцать семь тысяч четыреста тридцать три рубля 61 копейка)</t>
  </si>
  <si>
    <t>в том числе НДС 20 % - 37 905 рублей 60 копеек (Тридцать семь тысяч девятьсот пять рублей 60 копеек)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</si>
  <si>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</si>
  <si>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л; дм3</t>
  </si>
  <si>
    <t>м2</t>
  </si>
  <si>
    <t>Клей универсальный «Момент -1» или эквивалент</t>
  </si>
  <si>
    <t>Эмаль	
Тексипол SPRINT*</t>
  </si>
  <si>
    <t>Клей – герметик Адвафлекс 25
или эквивалент</t>
  </si>
  <si>
    <t>Профиль Knauf или эквивалент</t>
  </si>
  <si>
    <t>Лист гипсокартонный Knauf или эквивалент</t>
  </si>
  <si>
    <t>Воск Tenax Tewax
или эквивалент</t>
  </si>
  <si>
    <t>Смесь сухая строительная (затирка) Ceresit СЕ43
или эквивалент</t>
  </si>
  <si>
    <t>Смесь сухая строительная (клей)Vetonit Ultra fix 
или эквивалент</t>
  </si>
  <si>
    <t>Ковровая плитка DESSO Airmaster 9504*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</si>
</sst>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2"/>
      <charset val="204"/>
    </font>
    <font>
      <sz val="8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4" fillId="0" borderId="0"/>
    <xf numFmtId="43" fontId="4" fillId="0" borderId="0" applyFont="0" applyFill="0" applyBorder="0" applyAlignment="0" applyProtection="0"/>
  </cellStyleXfs>
  <cellXfs count="44">
    <xf numFmtId="0" fontId="0" fillId="0" borderId="0" xfId="0"/>
    <xf numFmtId="0" fontId="8" fillId="0" borderId="1" xfId="6" applyFont="1" applyFill="1" applyBorder="1" applyAlignment="1">
      <alignment horizontal="center" vertical="top" wrapText="1"/>
    </xf>
    <xf numFmtId="0" fontId="7" fillId="0" borderId="0" xfId="6" applyFont="1" applyFill="1" applyAlignment="1">
      <alignment horizontal="left" vertical="top" wrapText="1"/>
    </xf>
    <xf numFmtId="0" fontId="6" fillId="0" borderId="0" xfId="6" applyFont="1" applyFill="1"/>
    <xf numFmtId="0" fontId="9" fillId="0" borderId="1" xfId="6" applyFont="1" applyFill="1" applyBorder="1" applyAlignment="1">
      <alignment vertical="top" wrapText="1"/>
    </xf>
    <xf numFmtId="4" fontId="10" fillId="0" borderId="1" xfId="6" applyNumberFormat="1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left" vertical="center" wrapText="1"/>
    </xf>
    <xf numFmtId="0" fontId="6" fillId="0" borderId="0" xfId="6" applyFont="1" applyFill="1" applyAlignment="1">
      <alignment wrapText="1"/>
    </xf>
    <xf numFmtId="0" fontId="6" fillId="0" borderId="0" xfId="6" applyFont="1" applyFill="1" applyAlignment="1">
      <alignment horizontal="center" vertical="center" wrapText="1"/>
    </xf>
    <xf numFmtId="2" fontId="10" fillId="0" borderId="1" xfId="6" applyNumberFormat="1" applyFont="1" applyFill="1" applyBorder="1" applyAlignment="1">
      <alignment horizontal="center" vertical="center" wrapText="1"/>
    </xf>
    <xf numFmtId="10" fontId="10" fillId="0" borderId="1" xfId="6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3" fontId="8" fillId="0" borderId="1" xfId="7" applyFont="1" applyFill="1" applyBorder="1" applyAlignment="1">
      <alignment horizontal="center" vertical="center" wrapText="1"/>
    </xf>
    <xf numFmtId="0" fontId="10" fillId="0" borderId="1" xfId="6" applyFont="1" applyFill="1" applyBorder="1"/>
    <xf numFmtId="0" fontId="10" fillId="0" borderId="1" xfId="6" applyFont="1" applyFill="1" applyBorder="1" applyAlignment="1">
      <alignment horizontal="center" vertical="center" wrapText="1"/>
    </xf>
    <xf numFmtId="0" fontId="7" fillId="0" borderId="0" xfId="6" applyFont="1" applyFill="1" applyAlignment="1">
      <alignment horizontal="center" vertical="center" wrapText="1"/>
    </xf>
    <xf numFmtId="0" fontId="6" fillId="0" borderId="0" xfId="6" applyFont="1" applyFill="1" applyBorder="1" applyAlignment="1">
      <alignment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7" fillId="0" borderId="0" xfId="6" applyFont="1" applyFill="1" applyAlignment="1">
      <alignment horizontal="center"/>
    </xf>
    <xf numFmtId="0" fontId="10" fillId="0" borderId="0" xfId="6" applyFont="1" applyFill="1" applyAlignment="1">
      <alignment horizontal="center" wrapText="1" shrinkToFit="1"/>
    </xf>
    <xf numFmtId="0" fontId="7" fillId="0" borderId="0" xfId="6" applyFont="1" applyFill="1" applyAlignment="1">
      <alignment horizontal="center" vertical="top"/>
    </xf>
    <xf numFmtId="0" fontId="12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left"/>
    </xf>
    <xf numFmtId="0" fontId="6" fillId="0" borderId="0" xfId="6" applyFont="1" applyFill="1" applyAlignment="1">
      <alignment horizontal="left" wrapText="1"/>
    </xf>
    <xf numFmtId="0" fontId="7" fillId="0" borderId="0" xfId="6" applyFont="1" applyFill="1" applyAlignment="1">
      <alignment horizontal="center"/>
    </xf>
    <xf numFmtId="0" fontId="10" fillId="0" borderId="0" xfId="6" applyFont="1" applyFill="1" applyAlignment="1">
      <alignment horizontal="center" wrapText="1" shrinkToFit="1"/>
    </xf>
    <xf numFmtId="0" fontId="9" fillId="0" borderId="1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right" vertical="center" wrapText="1"/>
    </xf>
    <xf numFmtId="0" fontId="8" fillId="0" borderId="1" xfId="6" applyFont="1" applyFill="1" applyBorder="1" applyAlignment="1">
      <alignment vertical="center" wrapText="1"/>
    </xf>
    <xf numFmtId="0" fontId="7" fillId="0" borderId="0" xfId="6" applyFont="1" applyFill="1" applyAlignment="1">
      <alignment horizontal="center" vertical="top"/>
    </xf>
    <xf numFmtId="0" fontId="12" fillId="0" borderId="0" xfId="6" applyFont="1" applyFill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6" fillId="0" borderId="0" xfId="6" applyFont="1" applyFill="1" applyAlignment="1">
      <alignment horizontal="left"/>
    </xf>
    <xf numFmtId="0" fontId="6" fillId="0" borderId="0" xfId="6" applyFont="1" applyFill="1" applyAlignment="1">
      <alignment horizontal="left" wrapText="1"/>
    </xf>
    <xf numFmtId="0" fontId="6" fillId="0" borderId="0" xfId="6" applyFont="1" applyFill="1" applyAlignment="1">
      <alignment horizontal="center" wrapText="1"/>
    </xf>
    <xf numFmtId="0" fontId="6" fillId="0" borderId="0" xfId="6" applyFont="1" applyFill="1" applyAlignment="1">
      <alignment horizontal="center"/>
    </xf>
    <xf numFmtId="0" fontId="10" fillId="0" borderId="1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center" vertical="center"/>
    </xf>
    <xf numFmtId="0" fontId="7" fillId="0" borderId="0" xfId="6" applyFont="1" applyFill="1" applyAlignment="1">
      <alignment horizontal="center" vertical="center" wrapText="1"/>
    </xf>
    <xf numFmtId="0" fontId="7" fillId="0" borderId="0" xfId="6" applyFont="1" applyFill="1" applyAlignment="1">
      <alignment horizontal="center" vertical="top" wrapText="1"/>
    </xf>
    <xf numFmtId="0" fontId="6" fillId="0" borderId="0" xfId="6" applyFont="1" applyFill="1" applyAlignment="1">
      <alignment horizontal="left" vertical="top" wrapText="1"/>
    </xf>
    <xf numFmtId="0" fontId="6" fillId="0" borderId="0" xfId="6" applyFont="1" applyFill="1" applyBorder="1" applyAlignment="1">
      <alignment vertical="center" wrapText="1"/>
    </xf>
    <xf numFmtId="0" fontId="10" fillId="0" borderId="0" xfId="0" applyFont="1" applyFill="1" applyAlignment="1">
      <alignment horizontal="center" vertical="center"/>
    </xf>
    <xf numFmtId="0" fontId="6" fillId="0" borderId="0" xfId="6" applyFont="1" applyFill="1" applyAlignment="1">
      <alignment horizontal="center" vertical="center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6000000}"/>
    <cellStyle name="Финансовый 3" xfId="2" xr:uid="{00000000-0005-0000-0000-000007000000}"/>
    <cellStyle name="Финансовый 4" xfId="7" xr:uid="{00000000-0005-0000-0000-000008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193220</xdr:colOff>
      <xdr:row>11</xdr:row>
      <xdr:rowOff>104776</xdr:rowOff>
    </xdr:from>
    <xdr:to>
      <xdr:col>13</xdr:col>
      <xdr:colOff>896971</xdr:colOff>
      <xdr:row>11</xdr:row>
      <xdr:rowOff>447676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1642270" y="4486276"/>
          <a:ext cx="703751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38100</xdr:colOff>
      <xdr:row>11</xdr:row>
      <xdr:rowOff>533400</xdr:rowOff>
    </xdr:from>
    <xdr:to>
      <xdr:col>11</xdr:col>
      <xdr:colOff>895350</xdr:colOff>
      <xdr:row>11</xdr:row>
      <xdr:rowOff>962025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91800" y="5486400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11</xdr:row>
      <xdr:rowOff>685800</xdr:rowOff>
    </xdr:from>
    <xdr:to>
      <xdr:col>12</xdr:col>
      <xdr:colOff>819150</xdr:colOff>
      <xdr:row>11</xdr:row>
      <xdr:rowOff>1028700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753850" y="563880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190500</xdr:colOff>
      <xdr:row>11</xdr:row>
      <xdr:rowOff>133350</xdr:rowOff>
    </xdr:from>
    <xdr:to>
      <xdr:col>6</xdr:col>
      <xdr:colOff>704850</xdr:colOff>
      <xdr:row>11</xdr:row>
      <xdr:rowOff>600075</xdr:rowOff>
    </xdr:to>
    <xdr:pic>
      <xdr:nvPicPr>
        <xdr:cNvPr id="5" name="Рисунок 1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353175" y="4514850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695325</xdr:colOff>
      <xdr:row>29</xdr:row>
      <xdr:rowOff>19051</xdr:rowOff>
    </xdr:from>
    <xdr:to>
      <xdr:col>12</xdr:col>
      <xdr:colOff>582682</xdr:colOff>
      <xdr:row>29</xdr:row>
      <xdr:rowOff>209551</xdr:rowOff>
    </xdr:to>
    <xdr:pic>
      <xdr:nvPicPr>
        <xdr:cNvPr id="6" name="Рисунок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10487025" y="8982076"/>
          <a:ext cx="877957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1057275</xdr:colOff>
      <xdr:row>6</xdr:row>
      <xdr:rowOff>1133475</xdr:rowOff>
    </xdr:from>
    <xdr:to>
      <xdr:col>7</xdr:col>
      <xdr:colOff>434975</xdr:colOff>
      <xdr:row>8</xdr:row>
      <xdr:rowOff>175080</xdr:rowOff>
    </xdr:to>
    <xdr:pic>
      <xdr:nvPicPr>
        <xdr:cNvPr id="7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15100" y="2362200"/>
          <a:ext cx="1311275" cy="62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9"/>
  <sheetViews>
    <sheetView tabSelected="1" view="pageBreakPreview" topLeftCell="A19" zoomScaleNormal="100" zoomScaleSheetLayoutView="100" workbookViewId="0">
      <selection activeCell="B28" sqref="B28"/>
    </sheetView>
  </sheetViews>
  <sheetFormatPr defaultColWidth="7.5703125" defaultRowHeight="15" x14ac:dyDescent="0.25"/>
  <cols>
    <col min="1" max="1" width="5" style="3" customWidth="1"/>
    <col min="2" max="2" width="26.5703125" style="7" customWidth="1"/>
    <col min="3" max="3" width="16.7109375" style="3" customWidth="1"/>
    <col min="4" max="4" width="17.28515625" style="3" customWidth="1"/>
    <col min="5" max="6" width="16.28515625" style="3" customWidth="1"/>
    <col min="7" max="7" width="12.7109375" style="3" customWidth="1"/>
    <col min="8" max="8" width="10" style="3" customWidth="1"/>
    <col min="9" max="9" width="9.7109375" style="3" customWidth="1"/>
    <col min="10" max="10" width="11.5703125" style="3" customWidth="1"/>
    <col min="11" max="11" width="16.140625" style="3" customWidth="1"/>
    <col min="12" max="12" width="15.5703125" style="3" customWidth="1"/>
    <col min="13" max="13" width="16.140625" style="3" customWidth="1"/>
    <col min="14" max="14" width="13.7109375" style="3" customWidth="1"/>
    <col min="15" max="15" width="18.5703125" style="8" customWidth="1"/>
    <col min="16" max="16" width="14.85546875" style="3" customWidth="1"/>
    <col min="17" max="16384" width="7.5703125" style="3"/>
  </cols>
  <sheetData>
    <row r="1" spans="1:16" x14ac:dyDescent="0.25">
      <c r="L1" s="34" t="s">
        <v>44</v>
      </c>
      <c r="M1" s="35"/>
      <c r="N1" s="35"/>
    </row>
    <row r="2" spans="1:16" x14ac:dyDescent="0.25">
      <c r="L2" s="35"/>
      <c r="M2" s="35"/>
      <c r="N2" s="35"/>
    </row>
    <row r="3" spans="1:16" ht="17.25" customHeight="1" x14ac:dyDescent="0.25">
      <c r="A3" s="38" t="s">
        <v>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15"/>
    </row>
    <row r="4" spans="1:16" ht="15" customHeight="1" x14ac:dyDescent="0.25">
      <c r="A4" s="38" t="s">
        <v>46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15"/>
    </row>
    <row r="5" spans="1:16" ht="18.75" customHeight="1" x14ac:dyDescent="0.25">
      <c r="A5" s="38" t="s">
        <v>0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15"/>
    </row>
    <row r="6" spans="1:16" ht="15.75" customHeight="1" x14ac:dyDescent="0.25">
      <c r="A6" s="39" t="s">
        <v>1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16" ht="94.5" customHeight="1" x14ac:dyDescent="0.25">
      <c r="A7" s="8"/>
      <c r="B7" s="40" t="s">
        <v>21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</row>
    <row r="8" spans="1:16" ht="30" customHeight="1" x14ac:dyDescent="0.25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6" ht="120.75" customHeight="1" x14ac:dyDescent="0.25">
      <c r="A9" s="8"/>
      <c r="B9" s="40" t="s">
        <v>2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</row>
    <row r="10" spans="1:16" ht="0.75" customHeight="1" x14ac:dyDescent="0.25">
      <c r="A10" s="16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  <row r="11" spans="1:16" ht="40.5" customHeight="1" x14ac:dyDescent="0.25">
      <c r="A11" s="36" t="s">
        <v>3</v>
      </c>
      <c r="B11" s="31" t="s">
        <v>4</v>
      </c>
      <c r="C11" s="31" t="s">
        <v>5</v>
      </c>
      <c r="D11" s="31"/>
      <c r="E11" s="31"/>
      <c r="F11" s="31"/>
      <c r="G11" s="31"/>
      <c r="H11" s="31" t="s">
        <v>17</v>
      </c>
      <c r="I11" s="31" t="s">
        <v>16</v>
      </c>
      <c r="J11" s="31" t="s">
        <v>6</v>
      </c>
      <c r="K11" s="36" t="s">
        <v>7</v>
      </c>
      <c r="L11" s="36"/>
      <c r="M11" s="36"/>
      <c r="N11" s="26"/>
      <c r="O11" s="36" t="s">
        <v>25</v>
      </c>
      <c r="P11" s="36" t="s">
        <v>14</v>
      </c>
    </row>
    <row r="12" spans="1:16" ht="79.5" customHeight="1" x14ac:dyDescent="0.25">
      <c r="A12" s="36"/>
      <c r="B12" s="31"/>
      <c r="C12" s="1" t="s">
        <v>20</v>
      </c>
      <c r="D12" s="1" t="s">
        <v>19</v>
      </c>
      <c r="E12" s="1" t="s">
        <v>18</v>
      </c>
      <c r="F12" s="1" t="s">
        <v>53</v>
      </c>
      <c r="G12" s="4"/>
      <c r="H12" s="31"/>
      <c r="I12" s="31"/>
      <c r="J12" s="31"/>
      <c r="K12" s="1" t="s">
        <v>8</v>
      </c>
      <c r="L12" s="1" t="s">
        <v>9</v>
      </c>
      <c r="M12" s="1" t="s">
        <v>56</v>
      </c>
      <c r="N12" s="26"/>
      <c r="O12" s="36"/>
      <c r="P12" s="37"/>
    </row>
    <row r="13" spans="1:16" ht="15.75" customHeight="1" x14ac:dyDescent="0.25">
      <c r="A13" s="17">
        <v>1</v>
      </c>
      <c r="B13" s="17">
        <v>2</v>
      </c>
      <c r="C13" s="17">
        <v>3</v>
      </c>
      <c r="D13" s="17">
        <v>4</v>
      </c>
      <c r="E13" s="17">
        <v>5</v>
      </c>
      <c r="F13" s="17">
        <v>6</v>
      </c>
      <c r="G13" s="17">
        <v>7</v>
      </c>
      <c r="H13" s="17">
        <v>8</v>
      </c>
      <c r="I13" s="17">
        <v>9</v>
      </c>
      <c r="J13" s="17">
        <v>10</v>
      </c>
      <c r="K13" s="17">
        <v>11</v>
      </c>
      <c r="L13" s="17">
        <v>12</v>
      </c>
      <c r="M13" s="17">
        <v>13</v>
      </c>
      <c r="N13" s="17">
        <v>14</v>
      </c>
      <c r="O13" s="17">
        <v>15</v>
      </c>
      <c r="P13" s="17">
        <v>16</v>
      </c>
    </row>
    <row r="14" spans="1:16" ht="38.25" customHeight="1" x14ac:dyDescent="0.25">
      <c r="A14" s="17">
        <v>1</v>
      </c>
      <c r="B14" s="6" t="s">
        <v>66</v>
      </c>
      <c r="C14" s="5">
        <v>56.88</v>
      </c>
      <c r="D14" s="5">
        <v>50.32</v>
      </c>
      <c r="E14" s="5">
        <v>51.74</v>
      </c>
      <c r="F14" s="5"/>
      <c r="G14" s="5">
        <f>SUM(C14:F14)</f>
        <v>158.94</v>
      </c>
      <c r="H14" s="14" t="s">
        <v>24</v>
      </c>
      <c r="I14" s="14">
        <v>150</v>
      </c>
      <c r="J14" s="14">
        <v>3</v>
      </c>
      <c r="K14" s="5">
        <f>ROUND(G14/3,2)</f>
        <v>52.98</v>
      </c>
      <c r="L14" s="9">
        <f>ROUND(_xlfn.STDEV.S(C14:E14),2)</f>
        <v>3.45</v>
      </c>
      <c r="M14" s="10">
        <f t="shared" ref="M14:M29" si="0">L14/K14</f>
        <v>6.5118912797282005E-2</v>
      </c>
      <c r="N14" s="5">
        <f t="shared" ref="N14:N16" si="1">K14*I14</f>
        <v>7946.9999999999991</v>
      </c>
      <c r="O14" s="14" t="s">
        <v>45</v>
      </c>
      <c r="P14" s="14">
        <v>344</v>
      </c>
    </row>
    <row r="15" spans="1:16" ht="39" customHeight="1" x14ac:dyDescent="0.25">
      <c r="A15" s="17">
        <v>2</v>
      </c>
      <c r="B15" s="6" t="s">
        <v>65</v>
      </c>
      <c r="C15" s="5">
        <v>257</v>
      </c>
      <c r="D15" s="5">
        <v>245.5</v>
      </c>
      <c r="E15" s="5">
        <v>257</v>
      </c>
      <c r="F15" s="5">
        <v>158.72</v>
      </c>
      <c r="G15" s="5">
        <f>SUM(C15:F15)</f>
        <v>918.22</v>
      </c>
      <c r="H15" s="14" t="s">
        <v>24</v>
      </c>
      <c r="I15" s="14">
        <v>20</v>
      </c>
      <c r="J15" s="14">
        <v>4</v>
      </c>
      <c r="K15" s="5">
        <f>ROUND(G15/4,2)</f>
        <v>229.56</v>
      </c>
      <c r="L15" s="9">
        <f>ROUND(_xlfn.STDEV.S(C15:F15),2)</f>
        <v>47.53</v>
      </c>
      <c r="M15" s="10">
        <f t="shared" si="0"/>
        <v>0.20704826624847536</v>
      </c>
      <c r="N15" s="5">
        <f t="shared" si="1"/>
        <v>4591.2</v>
      </c>
      <c r="O15" s="11" t="s">
        <v>49</v>
      </c>
      <c r="P15" s="14">
        <v>344</v>
      </c>
    </row>
    <row r="16" spans="1:16" ht="27" customHeight="1" x14ac:dyDescent="0.25">
      <c r="A16" s="17">
        <v>3</v>
      </c>
      <c r="B16" s="6" t="s">
        <v>64</v>
      </c>
      <c r="C16" s="5">
        <v>3159</v>
      </c>
      <c r="D16" s="5">
        <v>3306</v>
      </c>
      <c r="E16" s="5">
        <v>3160</v>
      </c>
      <c r="F16" s="5"/>
      <c r="G16" s="5">
        <f>SUM(C16:E16)</f>
        <v>9625</v>
      </c>
      <c r="H16" s="14" t="s">
        <v>57</v>
      </c>
      <c r="I16" s="14">
        <v>10</v>
      </c>
      <c r="J16" s="14">
        <v>3</v>
      </c>
      <c r="K16" s="5">
        <f>ROUND(G16/3,2)</f>
        <v>3208.33</v>
      </c>
      <c r="L16" s="9">
        <f t="shared" ref="L16:L29" si="2">ROUND(_xlfn.STDEV.S(C16:E16),2)</f>
        <v>84.58</v>
      </c>
      <c r="M16" s="10">
        <f t="shared" si="0"/>
        <v>2.6362624792337447E-2</v>
      </c>
      <c r="N16" s="5">
        <f t="shared" si="1"/>
        <v>32083.3</v>
      </c>
      <c r="O16" s="42" t="s">
        <v>28</v>
      </c>
      <c r="P16" s="14">
        <v>344</v>
      </c>
    </row>
    <row r="17" spans="1:16" ht="27" customHeight="1" x14ac:dyDescent="0.25">
      <c r="A17" s="17">
        <v>4</v>
      </c>
      <c r="B17" s="6" t="s">
        <v>63</v>
      </c>
      <c r="C17" s="5">
        <v>725</v>
      </c>
      <c r="D17" s="5">
        <v>725</v>
      </c>
      <c r="E17" s="5">
        <v>614</v>
      </c>
      <c r="F17" s="5"/>
      <c r="G17" s="5">
        <f t="shared" ref="G17:G29" si="3">SUM(C17:E17)</f>
        <v>2064</v>
      </c>
      <c r="H17" s="14" t="s">
        <v>52</v>
      </c>
      <c r="I17" s="43">
        <v>50</v>
      </c>
      <c r="J17" s="14">
        <v>3</v>
      </c>
      <c r="K17" s="5">
        <f t="shared" ref="K17:K29" si="4">ROUND(G17/3,2)</f>
        <v>688</v>
      </c>
      <c r="L17" s="9">
        <f t="shared" si="2"/>
        <v>64.09</v>
      </c>
      <c r="M17" s="10">
        <f t="shared" si="0"/>
        <v>9.3154069767441866E-2</v>
      </c>
      <c r="N17" s="5">
        <f t="shared" ref="N17:N29" si="5">K17*I17</f>
        <v>34400</v>
      </c>
      <c r="O17" s="11" t="s">
        <v>29</v>
      </c>
      <c r="P17" s="14">
        <v>344</v>
      </c>
    </row>
    <row r="18" spans="1:16" ht="27" customHeight="1" x14ac:dyDescent="0.25">
      <c r="A18" s="17">
        <v>5</v>
      </c>
      <c r="B18" s="6" t="s">
        <v>62</v>
      </c>
      <c r="C18" s="5">
        <v>405</v>
      </c>
      <c r="D18" s="5">
        <v>404</v>
      </c>
      <c r="E18" s="5">
        <v>405</v>
      </c>
      <c r="F18" s="5"/>
      <c r="G18" s="5">
        <f t="shared" si="3"/>
        <v>1214</v>
      </c>
      <c r="H18" s="14" t="s">
        <v>52</v>
      </c>
      <c r="I18" s="14">
        <v>50</v>
      </c>
      <c r="J18" s="14">
        <v>3</v>
      </c>
      <c r="K18" s="5">
        <f t="shared" si="4"/>
        <v>404.67</v>
      </c>
      <c r="L18" s="9">
        <f t="shared" si="2"/>
        <v>0.57999999999999996</v>
      </c>
      <c r="M18" s="10">
        <f t="shared" si="0"/>
        <v>1.4332666123013811E-3</v>
      </c>
      <c r="N18" s="5">
        <f t="shared" si="5"/>
        <v>20233.5</v>
      </c>
      <c r="O18" s="11" t="s">
        <v>30</v>
      </c>
      <c r="P18" s="14">
        <v>344</v>
      </c>
    </row>
    <row r="19" spans="1:16" ht="27" customHeight="1" x14ac:dyDescent="0.25">
      <c r="A19" s="17">
        <v>6</v>
      </c>
      <c r="B19" s="6" t="s">
        <v>31</v>
      </c>
      <c r="C19" s="5">
        <v>194</v>
      </c>
      <c r="D19" s="5">
        <v>170</v>
      </c>
      <c r="E19" s="5">
        <v>170</v>
      </c>
      <c r="F19" s="5"/>
      <c r="G19" s="14">
        <f t="shared" si="3"/>
        <v>534</v>
      </c>
      <c r="H19" s="14" t="s">
        <v>52</v>
      </c>
      <c r="I19" s="14">
        <v>10</v>
      </c>
      <c r="J19" s="14">
        <v>3</v>
      </c>
      <c r="K19" s="5">
        <f t="shared" si="4"/>
        <v>178</v>
      </c>
      <c r="L19" s="9">
        <f t="shared" si="2"/>
        <v>13.86</v>
      </c>
      <c r="M19" s="10">
        <f t="shared" si="0"/>
        <v>7.7865168539325846E-2</v>
      </c>
      <c r="N19" s="5">
        <f t="shared" si="5"/>
        <v>1780</v>
      </c>
      <c r="O19" s="11" t="s">
        <v>32</v>
      </c>
      <c r="P19" s="14">
        <v>344</v>
      </c>
    </row>
    <row r="20" spans="1:16" ht="34.5" customHeight="1" x14ac:dyDescent="0.25">
      <c r="A20" s="17">
        <v>7</v>
      </c>
      <c r="B20" s="6" t="s">
        <v>59</v>
      </c>
      <c r="C20" s="5">
        <f>865/0.75</f>
        <v>1153.3333333333333</v>
      </c>
      <c r="D20" s="5">
        <f>1170/0.75</f>
        <v>1560</v>
      </c>
      <c r="E20" s="5">
        <f>966.89/0.75</f>
        <v>1289.1866666666667</v>
      </c>
      <c r="F20" s="5"/>
      <c r="G20" s="5">
        <f t="shared" si="3"/>
        <v>4002.5199999999995</v>
      </c>
      <c r="H20" s="14" t="s">
        <v>24</v>
      </c>
      <c r="I20" s="14">
        <v>3.75</v>
      </c>
      <c r="J20" s="14">
        <v>3</v>
      </c>
      <c r="K20" s="5">
        <f t="shared" si="4"/>
        <v>1334.17</v>
      </c>
      <c r="L20" s="9">
        <f t="shared" si="2"/>
        <v>207.03</v>
      </c>
      <c r="M20" s="10">
        <f t="shared" si="0"/>
        <v>0.15517512760742633</v>
      </c>
      <c r="N20" s="5">
        <f t="shared" si="5"/>
        <v>5003.1375000000007</v>
      </c>
      <c r="O20" s="11" t="s">
        <v>47</v>
      </c>
      <c r="P20" s="14">
        <v>344</v>
      </c>
    </row>
    <row r="21" spans="1:16" ht="27" customHeight="1" x14ac:dyDescent="0.25">
      <c r="A21" s="17">
        <v>8</v>
      </c>
      <c r="B21" s="6" t="s">
        <v>33</v>
      </c>
      <c r="C21" s="5">
        <v>7</v>
      </c>
      <c r="D21" s="5">
        <v>6.06</v>
      </c>
      <c r="E21" s="5">
        <v>7.5</v>
      </c>
      <c r="F21" s="5"/>
      <c r="G21" s="14">
        <f t="shared" si="3"/>
        <v>20.56</v>
      </c>
      <c r="H21" s="14" t="s">
        <v>52</v>
      </c>
      <c r="I21" s="14">
        <v>100</v>
      </c>
      <c r="J21" s="14">
        <v>3</v>
      </c>
      <c r="K21" s="5">
        <f t="shared" si="4"/>
        <v>6.85</v>
      </c>
      <c r="L21" s="9">
        <f t="shared" si="2"/>
        <v>0.73</v>
      </c>
      <c r="M21" s="10">
        <f t="shared" si="0"/>
        <v>0.10656934306569343</v>
      </c>
      <c r="N21" s="5">
        <f t="shared" si="5"/>
        <v>685</v>
      </c>
      <c r="O21" s="11" t="s">
        <v>50</v>
      </c>
      <c r="P21" s="14">
        <v>344</v>
      </c>
    </row>
    <row r="22" spans="1:16" ht="27" customHeight="1" x14ac:dyDescent="0.25">
      <c r="A22" s="17">
        <v>9</v>
      </c>
      <c r="B22" s="6" t="s">
        <v>34</v>
      </c>
      <c r="C22" s="5">
        <v>89</v>
      </c>
      <c r="D22" s="5">
        <v>79</v>
      </c>
      <c r="E22" s="5">
        <v>93.16</v>
      </c>
      <c r="F22" s="5"/>
      <c r="G22" s="14">
        <f t="shared" si="3"/>
        <v>261.15999999999997</v>
      </c>
      <c r="H22" s="14" t="s">
        <v>52</v>
      </c>
      <c r="I22" s="14">
        <v>20</v>
      </c>
      <c r="J22" s="14">
        <v>3</v>
      </c>
      <c r="K22" s="5">
        <f t="shared" si="4"/>
        <v>87.05</v>
      </c>
      <c r="L22" s="9">
        <f t="shared" si="2"/>
        <v>7.28</v>
      </c>
      <c r="M22" s="10">
        <f t="shared" si="0"/>
        <v>8.3630097645031598E-2</v>
      </c>
      <c r="N22" s="5">
        <f t="shared" si="5"/>
        <v>1741</v>
      </c>
      <c r="O22" s="11" t="s">
        <v>51</v>
      </c>
      <c r="P22" s="14">
        <v>344</v>
      </c>
    </row>
    <row r="23" spans="1:16" ht="27" customHeight="1" x14ac:dyDescent="0.25">
      <c r="A23" s="17">
        <v>10</v>
      </c>
      <c r="B23" s="6" t="s">
        <v>35</v>
      </c>
      <c r="C23" s="5">
        <v>212</v>
      </c>
      <c r="D23" s="5">
        <v>168</v>
      </c>
      <c r="E23" s="5">
        <v>209</v>
      </c>
      <c r="F23" s="5"/>
      <c r="G23" s="14">
        <f t="shared" si="3"/>
        <v>589</v>
      </c>
      <c r="H23" s="14" t="s">
        <v>52</v>
      </c>
      <c r="I23" s="14">
        <v>30</v>
      </c>
      <c r="J23" s="14">
        <v>3</v>
      </c>
      <c r="K23" s="5">
        <f t="shared" si="4"/>
        <v>196.33</v>
      </c>
      <c r="L23" s="9">
        <f t="shared" si="2"/>
        <v>24.58</v>
      </c>
      <c r="M23" s="10">
        <f t="shared" si="0"/>
        <v>0.12519737177201648</v>
      </c>
      <c r="N23" s="5">
        <f t="shared" si="5"/>
        <v>5889.9000000000005</v>
      </c>
      <c r="O23" s="11" t="s">
        <v>48</v>
      </c>
      <c r="P23" s="14">
        <v>344</v>
      </c>
    </row>
    <row r="24" spans="1:16" ht="27" customHeight="1" x14ac:dyDescent="0.25">
      <c r="A24" s="17">
        <v>11</v>
      </c>
      <c r="B24" s="6" t="s">
        <v>36</v>
      </c>
      <c r="C24" s="5">
        <v>1.72</v>
      </c>
      <c r="D24" s="5">
        <v>1.7</v>
      </c>
      <c r="E24" s="5">
        <v>1.48</v>
      </c>
      <c r="F24" s="5"/>
      <c r="G24" s="14">
        <f t="shared" si="3"/>
        <v>4.9000000000000004</v>
      </c>
      <c r="H24" s="14" t="s">
        <v>52</v>
      </c>
      <c r="I24" s="14">
        <v>200</v>
      </c>
      <c r="J24" s="14">
        <v>3</v>
      </c>
      <c r="K24" s="5">
        <f t="shared" si="4"/>
        <v>1.63</v>
      </c>
      <c r="L24" s="9">
        <f t="shared" si="2"/>
        <v>0.13</v>
      </c>
      <c r="M24" s="10">
        <f t="shared" si="0"/>
        <v>7.9754601226993876E-2</v>
      </c>
      <c r="N24" s="5">
        <f t="shared" si="5"/>
        <v>326</v>
      </c>
      <c r="O24" s="11" t="s">
        <v>39</v>
      </c>
      <c r="P24" s="14">
        <v>344</v>
      </c>
    </row>
    <row r="25" spans="1:16" ht="27" customHeight="1" x14ac:dyDescent="0.25">
      <c r="A25" s="17">
        <v>12</v>
      </c>
      <c r="B25" s="6" t="s">
        <v>37</v>
      </c>
      <c r="C25" s="5">
        <v>1.1000000000000001</v>
      </c>
      <c r="D25" s="5">
        <v>1</v>
      </c>
      <c r="E25" s="5">
        <v>1.1299999999999999</v>
      </c>
      <c r="F25" s="5"/>
      <c r="G25" s="14">
        <f t="shared" si="3"/>
        <v>3.23</v>
      </c>
      <c r="H25" s="14" t="s">
        <v>52</v>
      </c>
      <c r="I25" s="14">
        <v>200</v>
      </c>
      <c r="J25" s="14">
        <v>3</v>
      </c>
      <c r="K25" s="5">
        <f t="shared" si="4"/>
        <v>1.08</v>
      </c>
      <c r="L25" s="9">
        <f t="shared" si="2"/>
        <v>7.0000000000000007E-2</v>
      </c>
      <c r="M25" s="10">
        <f t="shared" si="0"/>
        <v>6.4814814814814811E-2</v>
      </c>
      <c r="N25" s="5">
        <f t="shared" si="5"/>
        <v>216</v>
      </c>
      <c r="O25" s="11" t="s">
        <v>39</v>
      </c>
      <c r="P25" s="14">
        <v>344</v>
      </c>
    </row>
    <row r="26" spans="1:16" ht="27" customHeight="1" x14ac:dyDescent="0.25">
      <c r="A26" s="17">
        <v>13</v>
      </c>
      <c r="B26" s="6" t="s">
        <v>61</v>
      </c>
      <c r="C26" s="5">
        <v>750</v>
      </c>
      <c r="D26" s="5">
        <v>595</v>
      </c>
      <c r="E26" s="5">
        <v>680</v>
      </c>
      <c r="F26" s="5"/>
      <c r="G26" s="14">
        <f t="shared" si="3"/>
        <v>2025</v>
      </c>
      <c r="H26" s="14" t="s">
        <v>52</v>
      </c>
      <c r="I26" s="14">
        <v>10</v>
      </c>
      <c r="J26" s="14">
        <v>3</v>
      </c>
      <c r="K26" s="5">
        <f t="shared" si="4"/>
        <v>675</v>
      </c>
      <c r="L26" s="9">
        <f t="shared" si="2"/>
        <v>77.62</v>
      </c>
      <c r="M26" s="10">
        <f t="shared" si="0"/>
        <v>0.1149925925925926</v>
      </c>
      <c r="N26" s="5">
        <f t="shared" si="5"/>
        <v>6750</v>
      </c>
      <c r="O26" s="11" t="s">
        <v>40</v>
      </c>
      <c r="P26" s="14">
        <v>344</v>
      </c>
    </row>
    <row r="27" spans="1:16" ht="31.5" customHeight="1" x14ac:dyDescent="0.25">
      <c r="A27" s="17">
        <v>14</v>
      </c>
      <c r="B27" s="6" t="s">
        <v>67</v>
      </c>
      <c r="C27" s="5">
        <v>2750</v>
      </c>
      <c r="D27" s="5">
        <v>3266</v>
      </c>
      <c r="E27" s="5">
        <v>3120</v>
      </c>
      <c r="F27" s="5"/>
      <c r="G27" s="14">
        <f t="shared" si="3"/>
        <v>9136</v>
      </c>
      <c r="H27" s="14" t="s">
        <v>58</v>
      </c>
      <c r="I27" s="14">
        <v>30</v>
      </c>
      <c r="J27" s="14">
        <v>3</v>
      </c>
      <c r="K27" s="5">
        <f t="shared" si="4"/>
        <v>3045.33</v>
      </c>
      <c r="L27" s="9">
        <f t="shared" si="2"/>
        <v>265.98</v>
      </c>
      <c r="M27" s="10">
        <f t="shared" si="0"/>
        <v>8.734028824462374E-2</v>
      </c>
      <c r="N27" s="5">
        <f t="shared" si="5"/>
        <v>91359.9</v>
      </c>
      <c r="O27" s="11" t="s">
        <v>41</v>
      </c>
      <c r="P27" s="14">
        <v>344</v>
      </c>
    </row>
    <row r="28" spans="1:16" ht="27" customHeight="1" x14ac:dyDescent="0.25">
      <c r="A28" s="17">
        <v>15</v>
      </c>
      <c r="B28" s="6" t="s">
        <v>60</v>
      </c>
      <c r="C28" s="5">
        <v>503</v>
      </c>
      <c r="D28" s="5">
        <v>503</v>
      </c>
      <c r="E28" s="5">
        <v>503</v>
      </c>
      <c r="F28" s="5"/>
      <c r="G28" s="14">
        <f t="shared" si="3"/>
        <v>1509</v>
      </c>
      <c r="H28" s="14" t="s">
        <v>24</v>
      </c>
      <c r="I28" s="14">
        <v>25</v>
      </c>
      <c r="J28" s="14">
        <v>3</v>
      </c>
      <c r="K28" s="5">
        <f t="shared" si="4"/>
        <v>503</v>
      </c>
      <c r="L28" s="9">
        <f t="shared" si="2"/>
        <v>0</v>
      </c>
      <c r="M28" s="10">
        <f t="shared" si="0"/>
        <v>0</v>
      </c>
      <c r="N28" s="5">
        <f t="shared" si="5"/>
        <v>12575</v>
      </c>
      <c r="O28" s="11" t="s">
        <v>42</v>
      </c>
      <c r="P28" s="14">
        <v>344</v>
      </c>
    </row>
    <row r="29" spans="1:16" ht="27" customHeight="1" x14ac:dyDescent="0.25">
      <c r="A29" s="17">
        <v>16</v>
      </c>
      <c r="B29" s="6" t="s">
        <v>38</v>
      </c>
      <c r="C29" s="5">
        <v>1852</v>
      </c>
      <c r="D29" s="5">
        <v>1706</v>
      </c>
      <c r="E29" s="5">
        <v>2000</v>
      </c>
      <c r="F29" s="5"/>
      <c r="G29" s="14">
        <f t="shared" si="3"/>
        <v>5558</v>
      </c>
      <c r="H29" s="14" t="s">
        <v>52</v>
      </c>
      <c r="I29" s="14">
        <v>1</v>
      </c>
      <c r="J29" s="14">
        <v>3</v>
      </c>
      <c r="K29" s="5">
        <f t="shared" si="4"/>
        <v>1852.67</v>
      </c>
      <c r="L29" s="9">
        <f t="shared" si="2"/>
        <v>147</v>
      </c>
      <c r="M29" s="10">
        <f t="shared" si="0"/>
        <v>7.9344945403120898E-2</v>
      </c>
      <c r="N29" s="5">
        <f t="shared" si="5"/>
        <v>1852.67</v>
      </c>
      <c r="O29" s="11" t="s">
        <v>43</v>
      </c>
      <c r="P29" s="14">
        <v>344</v>
      </c>
    </row>
    <row r="30" spans="1:16" ht="18.75" customHeight="1" x14ac:dyDescent="0.25">
      <c r="A30" s="27" t="s">
        <v>10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8"/>
      <c r="M30" s="28"/>
      <c r="N30" s="12">
        <f>SUM(N14:N29)</f>
        <v>227433.60750000001</v>
      </c>
      <c r="O30" s="14"/>
      <c r="P30" s="13"/>
    </row>
    <row r="31" spans="1:16" ht="12.75" customHeight="1" x14ac:dyDescent="0.25"/>
    <row r="32" spans="1:16" ht="22.5" customHeight="1" x14ac:dyDescent="0.25">
      <c r="A32" s="33" t="s">
        <v>54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</row>
    <row r="33" spans="1:11" ht="12" customHeight="1" x14ac:dyDescent="0.25"/>
    <row r="34" spans="1:11" x14ac:dyDescent="0.25">
      <c r="A34" s="32" t="s">
        <v>55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</row>
    <row r="35" spans="1:11" ht="9" customHeight="1" x14ac:dyDescent="0.25">
      <c r="A35" s="22"/>
      <c r="B35" s="23"/>
      <c r="C35" s="22"/>
      <c r="D35" s="22"/>
      <c r="E35" s="22"/>
      <c r="F35" s="22"/>
    </row>
    <row r="36" spans="1:11" ht="47.25" customHeight="1" x14ac:dyDescent="0.25">
      <c r="A36" s="29" t="s">
        <v>11</v>
      </c>
      <c r="B36" s="29"/>
      <c r="C36" s="30" t="s">
        <v>27</v>
      </c>
      <c r="D36" s="30"/>
      <c r="E36" s="30"/>
      <c r="F36" s="21"/>
      <c r="G36" s="24" t="s">
        <v>12</v>
      </c>
      <c r="H36" s="24"/>
      <c r="I36" s="24"/>
      <c r="J36" s="24"/>
      <c r="K36" s="18" t="s">
        <v>26</v>
      </c>
    </row>
    <row r="37" spans="1:11" ht="17.25" customHeight="1" x14ac:dyDescent="0.25">
      <c r="A37" s="20"/>
      <c r="B37" s="20"/>
      <c r="C37" s="21"/>
      <c r="D37" s="21"/>
      <c r="E37" s="21"/>
      <c r="F37" s="21"/>
      <c r="G37" s="18"/>
      <c r="H37" s="18"/>
      <c r="I37" s="18"/>
      <c r="J37" s="18"/>
      <c r="K37" s="18"/>
    </row>
    <row r="38" spans="1:11" ht="22.5" customHeight="1" x14ac:dyDescent="0.25">
      <c r="A38" s="24" t="s">
        <v>13</v>
      </c>
      <c r="B38" s="24"/>
      <c r="C38" s="25" t="s">
        <v>23</v>
      </c>
      <c r="D38" s="25"/>
      <c r="E38" s="25"/>
      <c r="F38" s="19"/>
      <c r="G38" s="24" t="s">
        <v>12</v>
      </c>
      <c r="H38" s="24"/>
      <c r="I38" s="24"/>
      <c r="J38" s="24"/>
      <c r="K38" s="18" t="s">
        <v>22</v>
      </c>
    </row>
    <row r="39" spans="1:11" ht="8.25" customHeight="1" x14ac:dyDescent="0.25"/>
  </sheetData>
  <mergeCells count="28">
    <mergeCell ref="L1:N2"/>
    <mergeCell ref="O11:O12"/>
    <mergeCell ref="P11:P12"/>
    <mergeCell ref="A5:N5"/>
    <mergeCell ref="A3:N3"/>
    <mergeCell ref="A6:N6"/>
    <mergeCell ref="B7:N7"/>
    <mergeCell ref="B9:N9"/>
    <mergeCell ref="B10:N10"/>
    <mergeCell ref="A11:A12"/>
    <mergeCell ref="B11:B12"/>
    <mergeCell ref="C11:G11"/>
    <mergeCell ref="I11:I12"/>
    <mergeCell ref="J11:J12"/>
    <mergeCell ref="K11:M11"/>
    <mergeCell ref="A4:N4"/>
    <mergeCell ref="A38:B38"/>
    <mergeCell ref="C38:E38"/>
    <mergeCell ref="G38:J38"/>
    <mergeCell ref="N11:N12"/>
    <mergeCell ref="A30:K30"/>
    <mergeCell ref="L30:M30"/>
    <mergeCell ref="A36:B36"/>
    <mergeCell ref="C36:E36"/>
    <mergeCell ref="G36:J36"/>
    <mergeCell ref="H11:H12"/>
    <mergeCell ref="A34:K34"/>
    <mergeCell ref="A32:N32"/>
  </mergeCells>
  <phoneticPr fontId="5" type="noConversion"/>
  <conditionalFormatting sqref="M14:M29">
    <cfRule type="cellIs" dxfId="0" priority="1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Обосн.НМЦК от 100т.р.(к сл.зап)</vt:lpstr>
      <vt:lpstr>'Обосн.НМЦК от 100т.р.(к сл.зап)'!_Hlk80265529</vt:lpstr>
      <vt:lpstr>'Обосн.НМЦК от 100т.р.(к сл.зап)'!_Hlk80265764</vt:lpstr>
      <vt:lpstr>'Обосн.НМЦК от 100т.р.(к сл.зап)'!_Hlk80265796</vt:lpstr>
      <vt:lpstr>'Обосн.НМЦК от 100т.р.(к сл.зап)'!_Hlk80267400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Грушина Екатерина Владимировна</cp:lastModifiedBy>
  <cp:lastPrinted>2023-09-01T08:40:12Z</cp:lastPrinted>
  <dcterms:created xsi:type="dcterms:W3CDTF">2016-05-13T09:47:52Z</dcterms:created>
  <dcterms:modified xsi:type="dcterms:W3CDTF">2023-11-08T06:48:36Z</dcterms:modified>
</cp:coreProperties>
</file>