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Бондаренко\Закупки Бондаренко\Закупки Бондаренко\ЗМО!\ремонт туалета\"/>
    </mc:Choice>
  </mc:AlternateContent>
  <bookViews>
    <workbookView xWindow="0" yWindow="0" windowWidth="28800" windowHeight="1173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0" i="1" l="1"/>
  <c r="M8" i="1"/>
  <c r="N8" i="1" s="1"/>
  <c r="O8" i="1" s="1"/>
  <c r="P8" i="1" s="1"/>
  <c r="K8" i="1"/>
  <c r="J8" i="1"/>
  <c r="M7" i="1"/>
  <c r="N7" i="1" s="1"/>
  <c r="O7" i="1" s="1"/>
  <c r="P7" i="1" s="1"/>
  <c r="K7" i="1"/>
  <c r="J7" i="1"/>
  <c r="L8" i="1" l="1"/>
  <c r="L7" i="1"/>
  <c r="M9" i="1"/>
  <c r="N9" i="1" s="1"/>
  <c r="O9" i="1" s="1"/>
  <c r="P9" i="1" s="1"/>
  <c r="K9" i="1"/>
  <c r="J9" i="1"/>
  <c r="L11" i="1" l="1"/>
  <c r="L9" i="1"/>
</calcChain>
</file>

<file path=xl/sharedStrings.xml><?xml version="1.0" encoding="utf-8"?>
<sst xmlns="http://schemas.openxmlformats.org/spreadsheetml/2006/main" count="38" uniqueCount="34">
  <si>
    <t xml:space="preserve">Обоснование начальной (максимальной) цены контракта
</t>
  </si>
  <si>
    <t>Используемый метод определения НМЦК с обоснованием:</t>
  </si>
  <si>
    <t>Метод сопоставимых рыночных цен (анализ рынка)</t>
  </si>
  <si>
    <t>Расчет НМЦК</t>
  </si>
  <si>
    <t>№</t>
  </si>
  <si>
    <t>Наименование объекта закупки</t>
  </si>
  <si>
    <t>Ед. изм по ОКЕИ</t>
  </si>
  <si>
    <t>Кол-во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</si>
  <si>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</si>
  <si>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</si>
  <si>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</si>
  <si>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ОКПД 2</t>
  </si>
  <si>
    <t>Количество предложений и иных источников информации</t>
  </si>
  <si>
    <r>
      <rPr>
        <b/>
        <sz val="11"/>
        <color rgb="FF000000"/>
        <rFont val="Times New Roman"/>
        <family val="1"/>
        <charset val="204"/>
      </rPr>
      <t xml:space="preserve">Средняя арифметическая цена за единицу     </t>
    </r>
    <r>
      <rPr>
        <b/>
        <i/>
        <sz val="11"/>
        <color rgb="FF000000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</si>
  <si>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</si>
  <si>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rPr>
        <b/>
        <sz val="11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</si>
  <si>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rgb="FF000000"/>
        <rFont val="Times New Roman"/>
        <family val="1"/>
        <charset val="204"/>
      </rPr>
      <t>Расчет Н(М)ЦК по формуле</t>
    </r>
    <r>
      <rPr>
        <sz val="11"/>
        <color rgb="FF000000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1"/>
        <color rgb="FF000000"/>
        <rFont val="Times New Roman"/>
        <family val="1"/>
        <charset val="204"/>
      </rPr>
      <t>ц</t>
    </r>
    <r>
      <rPr>
        <i/>
        <vertAlign val="subscript"/>
        <sz val="11"/>
        <color rgb="FF000000"/>
        <rFont val="Times New Roman"/>
        <family val="1"/>
        <charset val="204"/>
      </rPr>
      <t>i</t>
    </r>
    <r>
      <rPr>
        <sz val="11"/>
        <color rgb="FF000000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</si>
  <si>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</si>
  <si>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</si>
  <si>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</si>
  <si>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В результате проведенного расчета Н(М)ЦК составила и при ограничения бюджетного финансирования:</t>
  </si>
  <si>
    <t>рублей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</si>
  <si>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</si>
  <si>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</si>
  <si>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шт.</t>
  </si>
  <si>
    <t>Контрактный управляющий _____________________Бондаренко И.А.</t>
  </si>
  <si>
    <t>компл.</t>
  </si>
  <si>
    <t>Дата подготовки обоснования НМЦК 15.11.2023</t>
  </si>
  <si>
    <t>Универсальная уплотнительная прокладка между бачком и чашей унитаза</t>
  </si>
  <si>
    <t>Комплект крепления для бачка унитаза</t>
  </si>
  <si>
    <t>Герметик силиконовый</t>
  </si>
  <si>
    <t>22.19.73.114</t>
  </si>
  <si>
    <t>25.72.14.190</t>
  </si>
  <si>
    <t>20.30.22.170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</si>
</sst>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0.00000"/>
    <numFmt numFmtId="166" formatCode="0.0000"/>
  </numFmts>
  <fonts count="18" x14ac:knownFonts="1">
    <font>
      <sz val="11"/>
      <color theme="1"/>
      <name val="Calibri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vertAlign val="subscript"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rgb="FFC9C9C9"/>
        <bgColor rgb="FFCCFFFF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top" wrapText="1"/>
      <protection locked="0"/>
    </xf>
    <xf numFmtId="0" fontId="1" fillId="2" borderId="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164" fontId="0" fillId="0" borderId="0" xfId="0" applyNumberFormat="1"/>
    <xf numFmtId="164" fontId="7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2" fontId="4" fillId="0" borderId="0" xfId="0" applyNumberFormat="1" applyFont="1" applyAlignment="1">
      <alignment vertical="center"/>
    </xf>
    <xf numFmtId="0" fontId="5" fillId="0" borderId="0" xfId="0" applyFont="1" applyAlignment="1">
      <alignment vertical="top" wrapText="1"/>
    </xf>
    <xf numFmtId="0" fontId="8" fillId="0" borderId="0" xfId="0" applyFont="1" applyAlignment="1" applyProtection="1">
      <alignment vertical="center"/>
      <protection locked="0"/>
    </xf>
    <xf numFmtId="0" fontId="12" fillId="2" borderId="7" xfId="0" applyFont="1" applyFill="1" applyBorder="1" applyAlignment="1">
      <alignment horizontal="center" vertical="center" wrapText="1"/>
    </xf>
    <xf numFmtId="1" fontId="14" fillId="0" borderId="8" xfId="0" applyNumberFormat="1" applyFont="1" applyBorder="1" applyAlignment="1">
      <alignment horizontal="distributed" vertical="center" wrapText="1"/>
    </xf>
    <xf numFmtId="165" fontId="14" fillId="0" borderId="8" xfId="0" applyNumberFormat="1" applyFont="1" applyBorder="1" applyAlignment="1">
      <alignment horizontal="distributed" vertical="center" wrapText="1"/>
    </xf>
    <xf numFmtId="2" fontId="14" fillId="0" borderId="8" xfId="0" applyNumberFormat="1" applyFont="1" applyBorder="1" applyAlignment="1">
      <alignment horizontal="distributed" vertical="center" wrapText="1"/>
    </xf>
    <xf numFmtId="166" fontId="14" fillId="0" borderId="8" xfId="0" applyNumberFormat="1" applyFont="1" applyBorder="1" applyAlignment="1">
      <alignment horizontal="distributed" vertical="center" wrapText="1"/>
    </xf>
    <xf numFmtId="164" fontId="14" fillId="0" borderId="8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distributed" vertical="center" wrapText="1"/>
    </xf>
    <xf numFmtId="10" fontId="14" fillId="0" borderId="8" xfId="0" applyNumberFormat="1" applyFont="1" applyBorder="1" applyAlignment="1">
      <alignment horizontal="distributed" vertical="center" wrapText="1"/>
    </xf>
    <xf numFmtId="0" fontId="15" fillId="0" borderId="0" xfId="0" applyFont="1" applyAlignment="1">
      <alignment wrapText="1"/>
    </xf>
    <xf numFmtId="0" fontId="13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left" vertical="top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2" fontId="1" fillId="2" borderId="4" xfId="0" applyNumberFormat="1" applyFont="1" applyFill="1" applyBorder="1" applyAlignment="1">
      <alignment horizontal="center" vertical="top" wrapText="1"/>
    </xf>
    <xf numFmtId="2" fontId="1" fillId="2" borderId="2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0" fillId="0" borderId="1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5</xdr:row>
      <xdr:rowOff>923925</xdr:rowOff>
    </xdr:from>
    <xdr:to>
      <xdr:col>10</xdr:col>
      <xdr:colOff>657225</xdr:colOff>
      <xdr:row>5</xdr:row>
      <xdr:rowOff>1362075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77000" y="3476625"/>
          <a:ext cx="6381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</xdr:pic>
    <xdr:clientData/>
  </xdr:twoCellAnchor>
  <xdr:twoCellAnchor editAs="oneCell">
    <xdr:from>
      <xdr:col>11</xdr:col>
      <xdr:colOff>19050</xdr:colOff>
      <xdr:row>5</xdr:row>
      <xdr:rowOff>952500</xdr:rowOff>
    </xdr:from>
    <xdr:to>
      <xdr:col>11</xdr:col>
      <xdr:colOff>609600</xdr:colOff>
      <xdr:row>5</xdr:row>
      <xdr:rowOff>1304925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334250" y="3505200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</xdr:pic>
    <xdr:clientData/>
  </xdr:twoCellAnchor>
  <xdr:twoCellAnchor editAs="oneCell">
    <xdr:from>
      <xdr:col>12</xdr:col>
      <xdr:colOff>19050</xdr:colOff>
      <xdr:row>5</xdr:row>
      <xdr:rowOff>1600200</xdr:rowOff>
    </xdr:from>
    <xdr:to>
      <xdr:col>12</xdr:col>
      <xdr:colOff>609600</xdr:colOff>
      <xdr:row>5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058150" y="4152900"/>
          <a:ext cx="5905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5"/>
  <sheetViews>
    <sheetView tabSelected="1" topLeftCell="A4" zoomScaleNormal="100" workbookViewId="0">
      <selection activeCell="F11" sqref="F11"/>
    </sheetView>
  </sheetViews>
  <sheetFormatPr defaultColWidth="9" defaultRowHeight="15" x14ac:dyDescent="0.25"/>
  <cols>
    <col min="2" max="2" width="28.5703125" customWidth="1"/>
    <col min="3" max="3" width="12.28515625" customWidth="1"/>
    <col min="6" max="6" width="10.5703125"/>
    <col min="9" max="9" width="10.42578125" customWidth="1"/>
    <col min="10" max="10" width="12.85546875" customWidth="1"/>
    <col min="11" max="11" width="16.7109375" customWidth="1"/>
    <col min="12" max="12" width="19" customWidth="1"/>
    <col min="13" max="13" width="21.140625" customWidth="1"/>
    <col min="14" max="14" width="13.28515625" customWidth="1"/>
    <col min="15" max="15" width="12" customWidth="1"/>
    <col min="16" max="16" width="14.85546875" customWidth="1"/>
  </cols>
  <sheetData>
    <row r="1" spans="1:28" ht="28.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8" ht="49.5" customHeight="1" x14ac:dyDescent="0.25">
      <c r="A3" s="29" t="s">
        <v>1</v>
      </c>
      <c r="B3" s="30"/>
      <c r="C3" s="2"/>
      <c r="D3" s="31" t="s">
        <v>2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3"/>
    </row>
    <row r="4" spans="1:28" x14ac:dyDescent="0.25">
      <c r="A4" s="29" t="s">
        <v>3</v>
      </c>
      <c r="B4" s="30"/>
      <c r="C4" s="2"/>
      <c r="D4" s="29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0"/>
    </row>
    <row r="5" spans="1:28" ht="71.25" customHeight="1" x14ac:dyDescent="0.25">
      <c r="A5" s="38" t="s">
        <v>4</v>
      </c>
      <c r="B5" s="38" t="s">
        <v>5</v>
      </c>
      <c r="C5" s="38" t="s">
        <v>11</v>
      </c>
      <c r="D5" s="38" t="s">
        <v>6</v>
      </c>
      <c r="E5" s="38" t="s">
        <v>7</v>
      </c>
      <c r="F5" s="40" t="s">
        <v>8</v>
      </c>
      <c r="G5" s="41"/>
      <c r="H5" s="41"/>
      <c r="I5" s="42"/>
      <c r="J5" s="43" t="s">
        <v>9</v>
      </c>
      <c r="K5" s="44"/>
      <c r="L5" s="45"/>
      <c r="M5" s="46" t="s">
        <v>10</v>
      </c>
      <c r="N5" s="47"/>
      <c r="O5" s="47"/>
      <c r="P5" s="48"/>
    </row>
    <row r="6" spans="1:28" ht="259.5" customHeight="1" thickBot="1" x14ac:dyDescent="0.3">
      <c r="A6" s="39"/>
      <c r="B6" s="39"/>
      <c r="C6" s="51"/>
      <c r="D6" s="39"/>
      <c r="E6" s="39"/>
      <c r="F6" s="4" t="s">
        <v>8</v>
      </c>
      <c r="G6" s="4" t="s">
        <v>8</v>
      </c>
      <c r="H6" s="4" t="s">
        <v>8</v>
      </c>
      <c r="I6" s="3" t="s">
        <v>12</v>
      </c>
      <c r="J6" s="7" t="s">
        <v>13</v>
      </c>
      <c r="K6" s="8" t="s">
        <v>14</v>
      </c>
      <c r="L6" s="8" t="s">
        <v>15</v>
      </c>
      <c r="M6" s="8" t="s">
        <v>16</v>
      </c>
      <c r="N6" s="3" t="s">
        <v>17</v>
      </c>
      <c r="O6" s="3" t="s">
        <v>18</v>
      </c>
      <c r="P6" s="3" t="s">
        <v>19</v>
      </c>
    </row>
    <row r="7" spans="1:28" s="23" customFormat="1" ht="44.25" customHeight="1" thickBot="1" x14ac:dyDescent="0.25">
      <c r="A7" s="15">
        <v>1</v>
      </c>
      <c r="B7" s="26" t="s">
        <v>28</v>
      </c>
      <c r="C7" s="25" t="s">
        <v>31</v>
      </c>
      <c r="D7" s="24" t="s">
        <v>24</v>
      </c>
      <c r="E7" s="24">
        <v>1</v>
      </c>
      <c r="F7" s="24">
        <v>428</v>
      </c>
      <c r="G7" s="24">
        <v>322</v>
      </c>
      <c r="H7" s="24">
        <v>350</v>
      </c>
      <c r="I7" s="16">
        <v>3</v>
      </c>
      <c r="J7" s="17">
        <f t="shared" ref="J7:J8" si="0">AVERAGE(F7:H7)</f>
        <v>366.66666666666669</v>
      </c>
      <c r="K7" s="21">
        <f t="shared" ref="K7:K8" si="1">STDEV(F7:H7)</f>
        <v>54.930258813638801</v>
      </c>
      <c r="L7" s="22">
        <f t="shared" ref="L7:L8" si="2">K7/J7</f>
        <v>0.14980979676446946</v>
      </c>
      <c r="M7" s="18">
        <f t="shared" ref="M7:M8" si="3">((E7/I7)*(SUM(F7:H7)))</f>
        <v>366.66666666666663</v>
      </c>
      <c r="N7" s="19">
        <f t="shared" ref="N7:N8" si="4">M7/E7</f>
        <v>366.66666666666663</v>
      </c>
      <c r="O7" s="20">
        <f t="shared" ref="O7:O8" si="5">ROUND(N7,2)</f>
        <v>366.67</v>
      </c>
      <c r="P7" s="20">
        <f t="shared" ref="P7:P8" si="6">O7*E7</f>
        <v>366.67</v>
      </c>
    </row>
    <row r="8" spans="1:28" s="23" customFormat="1" ht="39.75" customHeight="1" thickBot="1" x14ac:dyDescent="0.25">
      <c r="A8" s="15">
        <v>2</v>
      </c>
      <c r="B8" s="27" t="s">
        <v>29</v>
      </c>
      <c r="C8" s="25" t="s">
        <v>32</v>
      </c>
      <c r="D8" s="24" t="s">
        <v>26</v>
      </c>
      <c r="E8" s="24">
        <v>1</v>
      </c>
      <c r="F8" s="24">
        <v>204</v>
      </c>
      <c r="G8" s="24">
        <v>175</v>
      </c>
      <c r="H8" s="24">
        <v>130</v>
      </c>
      <c r="I8" s="16">
        <v>3</v>
      </c>
      <c r="J8" s="17">
        <f t="shared" si="0"/>
        <v>169.66666666666666</v>
      </c>
      <c r="K8" s="21">
        <f t="shared" si="1"/>
        <v>37.287173844813388</v>
      </c>
      <c r="L8" s="22">
        <f t="shared" si="2"/>
        <v>0.21976723287709268</v>
      </c>
      <c r="M8" s="18">
        <f t="shared" si="3"/>
        <v>169.66666666666666</v>
      </c>
      <c r="N8" s="19">
        <f t="shared" si="4"/>
        <v>169.66666666666666</v>
      </c>
      <c r="O8" s="20">
        <f t="shared" si="5"/>
        <v>169.67</v>
      </c>
      <c r="P8" s="20">
        <f t="shared" si="6"/>
        <v>169.67</v>
      </c>
    </row>
    <row r="9" spans="1:28" s="23" customFormat="1" ht="39.75" customHeight="1" thickBot="1" x14ac:dyDescent="0.25">
      <c r="A9" s="15">
        <v>3</v>
      </c>
      <c r="B9" s="27" t="s">
        <v>30</v>
      </c>
      <c r="C9" s="25" t="s">
        <v>33</v>
      </c>
      <c r="D9" s="24" t="s">
        <v>24</v>
      </c>
      <c r="E9" s="24">
        <v>1</v>
      </c>
      <c r="F9" s="24">
        <v>234</v>
      </c>
      <c r="G9" s="24">
        <v>167</v>
      </c>
      <c r="H9" s="24">
        <v>279</v>
      </c>
      <c r="I9" s="16">
        <v>3</v>
      </c>
      <c r="J9" s="17">
        <f t="shared" ref="J9" si="7">AVERAGE(F9:H9)</f>
        <v>226.66666666666666</v>
      </c>
      <c r="K9" s="21">
        <f t="shared" ref="K9" si="8">STDEV(F9:H9)</f>
        <v>56.358968526165633</v>
      </c>
      <c r="L9" s="22">
        <f t="shared" ref="L9" si="9">K9/J9</f>
        <v>0.24864250820367192</v>
      </c>
      <c r="M9" s="18">
        <f t="shared" ref="M9" si="10">((E9/I9)*(SUM(F9:H9)))</f>
        <v>226.66666666666666</v>
      </c>
      <c r="N9" s="19">
        <f t="shared" ref="N9" si="11">M9/E9</f>
        <v>226.66666666666666</v>
      </c>
      <c r="O9" s="20">
        <f t="shared" ref="O9" si="12">ROUND(N9,2)</f>
        <v>226.67</v>
      </c>
      <c r="P9" s="20">
        <f t="shared" ref="P9" si="13">O9*E9</f>
        <v>226.67</v>
      </c>
    </row>
    <row r="10" spans="1:28" x14ac:dyDescent="0.25">
      <c r="P10" s="9">
        <f>SUM(P7:P9)</f>
        <v>763.01</v>
      </c>
    </row>
    <row r="11" spans="1:28" ht="15.75" x14ac:dyDescent="0.25">
      <c r="A11" s="5" t="s">
        <v>20</v>
      </c>
      <c r="B11" s="5"/>
      <c r="C11" s="5"/>
      <c r="D11" s="5"/>
      <c r="E11" s="5"/>
      <c r="F11" s="5"/>
      <c r="G11" s="5"/>
      <c r="H11" s="5"/>
      <c r="I11" s="5"/>
      <c r="J11" s="10"/>
      <c r="K11" s="5"/>
      <c r="L11" s="11">
        <f>P10</f>
        <v>763.01</v>
      </c>
      <c r="M11" s="5" t="s">
        <v>21</v>
      </c>
      <c r="N11" s="5"/>
      <c r="O11" s="5"/>
      <c r="P11" s="5"/>
      <c r="Q11" s="5"/>
      <c r="R11" s="5"/>
      <c r="S11" s="5"/>
      <c r="T11" s="5"/>
      <c r="U11" s="5"/>
      <c r="V11" s="12"/>
      <c r="W11" s="5"/>
      <c r="X11" s="5"/>
      <c r="Y11" s="5"/>
      <c r="Z11" s="5"/>
      <c r="AA11" s="5"/>
      <c r="AB11" s="12"/>
    </row>
    <row r="12" spans="1:28" x14ac:dyDescent="0.25">
      <c r="A12" s="49" t="s">
        <v>22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x14ac:dyDescent="0.25">
      <c r="A13" s="50" t="s">
        <v>23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</row>
    <row r="14" spans="1:28" ht="15.75" x14ac:dyDescent="0.25">
      <c r="A14" s="35"/>
      <c r="B14" s="35"/>
      <c r="C14" s="6"/>
      <c r="D14" s="36" t="s">
        <v>27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14"/>
      <c r="X14" s="14"/>
      <c r="Y14" s="14"/>
      <c r="Z14" s="14"/>
      <c r="AA14" s="14"/>
      <c r="AB14" s="14"/>
    </row>
    <row r="15" spans="1:28" ht="15.75" x14ac:dyDescent="0.25">
      <c r="A15" s="37" t="s">
        <v>25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14"/>
    </row>
  </sheetData>
  <mergeCells count="18">
    <mergeCell ref="A14:B14"/>
    <mergeCell ref="D14:V14"/>
    <mergeCell ref="A15:AA15"/>
    <mergeCell ref="A5:A6"/>
    <mergeCell ref="B5:B6"/>
    <mergeCell ref="D5:D6"/>
    <mergeCell ref="E5:E6"/>
    <mergeCell ref="F5:I5"/>
    <mergeCell ref="J5:L5"/>
    <mergeCell ref="M5:P5"/>
    <mergeCell ref="A12:AB12"/>
    <mergeCell ref="A13:P13"/>
    <mergeCell ref="C5:C6"/>
    <mergeCell ref="A1:P1"/>
    <mergeCell ref="A3:B3"/>
    <mergeCell ref="D3:P3"/>
    <mergeCell ref="A4:B4"/>
    <mergeCell ref="D4:P4"/>
  </mergeCells>
  <pageMargins left="0.7" right="0.7" top="0.75" bottom="0.75" header="0.3" footer="0.3"/>
  <pageSetup paperSize="9" scale="4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2023-09-05T13:18:03Z</cp:lastPrinted>
  <dcterms:created xsi:type="dcterms:W3CDTF">2022-08-16T10:23:00Z</dcterms:created>
  <dcterms:modified xsi:type="dcterms:W3CDTF">2023-11-17T10:41:08Z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D07E1471F70E4D1280A1616DE17DA23E</vt:lpwstr>
  </property>
  <property fmtid="{D5CDD505-2E9C-101B-9397-08002B2CF9AE}" pid="3" name="KSOProductBuildVer">
    <vt:lpwstr>1049-11.2.0.11341</vt:lpwstr>
  </property>
</Properties>
</file>