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глинки 22\2023\эбс\"/>
    </mc:Choice>
  </mc:AlternateContent>
  <xr:revisionPtr revIDLastSave="0" documentId="13_ncr:1_{2DED35B1-C9F3-4D26-9383-E6FD123910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2" r:id="rId1"/>
  </sheets>
  <calcPr calcId="191029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" l="1"/>
  <c r="I8" i="2" s="1"/>
  <c r="J8" i="2" s="1"/>
  <c r="K8" i="2"/>
  <c r="L8" i="2" s="1"/>
  <c r="M8" i="2" s="1"/>
  <c r="N8" i="2" s="1"/>
  <c r="N9" i="2" l="1"/>
</calcChain>
</file>

<file path=xl/sharedStrings.xml><?xml version="1.0" encoding="utf-8"?>
<sst xmlns="http://schemas.openxmlformats.org/spreadsheetml/2006/main" count="27" uniqueCount="27">
  <si>
    <t xml:space="preserve">Расчет-обоснование   </t>
  </si>
  <si>
    <t>№ п/п</t>
  </si>
  <si>
    <t>Ед. изм.</t>
  </si>
  <si>
    <t>Кол-во</t>
  </si>
  <si>
    <t>Коммерческие предложения (руб./ед.изм.)</t>
  </si>
  <si>
    <t>Оценка однородности совокупности значений выявленных цен, используемых в расчете НМЦК</t>
  </si>
  <si>
    <t>НМЦК, определяемая методом сопоставимых рыночных цен (анализа рынка)*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</si>
  <si>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</si>
  <si>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</si>
  <si>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family val="1"/>
        <charset val="204"/>
      </rPr>
      <t>Расчет НМЦК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</si>
  <si>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</si>
  <si>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</si>
  <si>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контракта с учетом округления цены за единицу (руб.)</t>
  </si>
  <si>
    <t>Итого:</t>
  </si>
  <si>
    <t>1</t>
  </si>
  <si>
    <t>Ответственный исполнитель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</si>
  <si>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</si>
  <si>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Наименованиеуслуги,  оборудования (инвентаря)</t>
  </si>
  <si>
    <t xml:space="preserve"> СПб ГБПОУ   "Хоровое училище имени М.И. Глинки"</t>
  </si>
  <si>
    <t>шт.</t>
  </si>
  <si>
    <t>Поставщик №1   Исх. № 03/10/2023-1 от 05.10.2023г</t>
  </si>
  <si>
    <t>В нмцк  включена наименьшая цена Поставщика № 3</t>
  </si>
  <si>
    <t>И.А.Триль</t>
  </si>
  <si>
    <t>Обоснование начальной (максимальной) цены закупки товара (коллекции "Музыка,сценическое и изо"), услуги по результатам проведенного мониторинга.</t>
  </si>
  <si>
    <t>доступ к коллекции "Музыка, сценическое и 
изобразительное искусство для СПО - Издательство 
"Планета музыки" (СПО)" ЭБС ЛАНЬ.</t>
  </si>
  <si>
    <t>Поставщик №2   Исх. № 291 от 05.10.2023г</t>
  </si>
  <si>
    <t>Поставщик №3  Исх. № 749771 от 03.10.2023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</si>
</sst>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4" fillId="0" borderId="2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3" fontId="7" fillId="0" borderId="2" xfId="1" applyNumberFormat="1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1" fillId="0" borderId="0" xfId="1" applyNumberFormat="1" applyFont="1" applyAlignment="1">
      <alignment horizontal="center" vertical="center"/>
    </xf>
    <xf numFmtId="0" fontId="1" fillId="0" borderId="1" xfId="1" applyBorder="1"/>
    <xf numFmtId="0" fontId="12" fillId="0" borderId="0" xfId="1" applyFont="1"/>
    <xf numFmtId="0" fontId="4" fillId="0" borderId="2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4" fontId="2" fillId="0" borderId="6" xfId="1" applyNumberFormat="1" applyFont="1" applyBorder="1" applyAlignment="1">
      <alignment horizontal="center" vertical="center"/>
    </xf>
    <xf numFmtId="4" fontId="15" fillId="0" borderId="2" xfId="1" applyNumberFormat="1" applyFont="1" applyBorder="1" applyAlignment="1">
      <alignment horizontal="center" vertical="center"/>
    </xf>
    <xf numFmtId="4" fontId="2" fillId="0" borderId="2" xfId="1" applyNumberFormat="1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right" vertical="top"/>
    </xf>
    <xf numFmtId="2" fontId="16" fillId="0" borderId="2" xfId="0" applyNumberFormat="1" applyFont="1" applyBorder="1" applyAlignment="1">
      <alignment horizontal="right" vertical="top"/>
    </xf>
    <xf numFmtId="2" fontId="14" fillId="0" borderId="2" xfId="0" applyNumberFormat="1" applyFont="1" applyBorder="1" applyAlignment="1">
      <alignment horizontal="right" vertical="top"/>
    </xf>
    <xf numFmtId="0" fontId="17" fillId="0" borderId="2" xfId="0" applyFont="1" applyBorder="1" applyAlignment="1">
      <alignment horizontal="left" vertical="top" wrapText="1"/>
    </xf>
    <xf numFmtId="4" fontId="2" fillId="0" borderId="3" xfId="1" applyNumberFormat="1" applyFont="1" applyBorder="1" applyAlignment="1">
      <alignment horizontal="center" vertical="center"/>
    </xf>
    <xf numFmtId="4" fontId="2" fillId="0" borderId="4" xfId="1" applyNumberFormat="1" applyFont="1" applyBorder="1" applyAlignment="1">
      <alignment horizontal="center" vertical="center"/>
    </xf>
    <xf numFmtId="4" fontId="2" fillId="0" borderId="5" xfId="1" applyNumberFormat="1" applyFont="1" applyBorder="1" applyAlignment="1">
      <alignment horizontal="center" vertical="center"/>
    </xf>
    <xf numFmtId="4" fontId="4" fillId="0" borderId="3" xfId="1" applyNumberFormat="1" applyFont="1" applyBorder="1" applyAlignment="1">
      <alignment horizontal="right" vertical="center"/>
    </xf>
    <xf numFmtId="4" fontId="4" fillId="0" borderId="4" xfId="1" applyNumberFormat="1" applyFont="1" applyBorder="1" applyAlignment="1">
      <alignment horizontal="right" vertical="center"/>
    </xf>
    <xf numFmtId="4" fontId="4" fillId="0" borderId="5" xfId="1" applyNumberFormat="1" applyFont="1" applyBorder="1" applyAlignment="1">
      <alignment horizontal="right" vertical="center"/>
    </xf>
    <xf numFmtId="0" fontId="4" fillId="0" borderId="2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2" fontId="4" fillId="0" borderId="2" xfId="1" applyNumberFormat="1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952500</xdr:rowOff>
    </xdr:from>
    <xdr:to>
      <xdr:col>9</xdr:col>
      <xdr:colOff>0</xdr:colOff>
      <xdr:row>5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635" y="3192780"/>
          <a:ext cx="120586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5</xdr:row>
      <xdr:rowOff>923925</xdr:rowOff>
    </xdr:from>
    <xdr:to>
      <xdr:col>7</xdr:col>
      <xdr:colOff>723900</xdr:colOff>
      <xdr:row>5</xdr:row>
      <xdr:rowOff>1352550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2095" y="316420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136071</xdr:colOff>
      <xdr:row>5</xdr:row>
      <xdr:rowOff>993321</xdr:rowOff>
    </xdr:from>
    <xdr:to>
      <xdr:col>9</xdr:col>
      <xdr:colOff>966107</xdr:colOff>
      <xdr:row>5</xdr:row>
      <xdr:rowOff>1345746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265714"/>
          <a:ext cx="830036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5</xdr:row>
      <xdr:rowOff>923925</xdr:rowOff>
    </xdr:from>
    <xdr:to>
      <xdr:col>8</xdr:col>
      <xdr:colOff>704850</xdr:colOff>
      <xdr:row>5</xdr:row>
      <xdr:rowOff>1362075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4110" y="3164205"/>
          <a:ext cx="6858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312964</xdr:colOff>
      <xdr:row>5</xdr:row>
      <xdr:rowOff>1632857</xdr:rowOff>
    </xdr:from>
    <xdr:to>
      <xdr:col>10</xdr:col>
      <xdr:colOff>1143000</xdr:colOff>
      <xdr:row>5</xdr:row>
      <xdr:rowOff>1945821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0" y="3905250"/>
          <a:ext cx="830036" cy="3129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5</xdr:row>
      <xdr:rowOff>1400175</xdr:rowOff>
    </xdr:from>
    <xdr:to>
      <xdr:col>10</xdr:col>
      <xdr:colOff>419100</xdr:colOff>
      <xdr:row>5</xdr:row>
      <xdr:rowOff>1628775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5860" y="364045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zoomScale="90" zoomScaleNormal="90" workbookViewId="0">
      <selection sqref="A1:XFD1"/>
    </sheetView>
  </sheetViews>
  <sheetFormatPr defaultColWidth="9.140625" defaultRowHeight="12.75" x14ac:dyDescent="0.2"/>
  <cols>
    <col min="1" max="1" width="5" style="4" customWidth="1"/>
    <col min="2" max="2" width="40" style="1" customWidth="1"/>
    <col min="3" max="4" width="4.7109375" style="4" customWidth="1"/>
    <col min="5" max="7" width="12.28515625" style="1" customWidth="1"/>
    <col min="8" max="8" width="13" style="1" customWidth="1"/>
    <col min="9" max="9" width="18" style="1" customWidth="1"/>
    <col min="10" max="10" width="15.85546875" style="1" customWidth="1"/>
    <col min="11" max="11" width="21.7109375" style="1" customWidth="1"/>
    <col min="12" max="12" width="13.5703125" style="1" customWidth="1"/>
    <col min="13" max="13" width="12.28515625" style="1" customWidth="1"/>
    <col min="14" max="14" width="15" style="1" customWidth="1"/>
    <col min="15" max="16384" width="9.140625" style="1"/>
  </cols>
  <sheetData>
    <row r="1" spans="1:14" ht="15.75" customHeight="1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8.75" customHeight="1" x14ac:dyDescent="0.2">
      <c r="A2" s="29" t="s">
        <v>18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4.5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8.75" customHeight="1" x14ac:dyDescent="0.2">
      <c r="A4" s="31" t="s">
        <v>23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39" customHeight="1" x14ac:dyDescent="0.2">
      <c r="A5" s="32" t="s">
        <v>1</v>
      </c>
      <c r="B5" s="32" t="s">
        <v>17</v>
      </c>
      <c r="C5" s="32" t="s">
        <v>2</v>
      </c>
      <c r="D5" s="32" t="s">
        <v>3</v>
      </c>
      <c r="E5" s="32" t="s">
        <v>4</v>
      </c>
      <c r="F5" s="32"/>
      <c r="G5" s="32"/>
      <c r="H5" s="33" t="s">
        <v>5</v>
      </c>
      <c r="I5" s="33"/>
      <c r="J5" s="33"/>
      <c r="K5" s="27" t="s">
        <v>6</v>
      </c>
      <c r="L5" s="27"/>
      <c r="M5" s="27"/>
      <c r="N5" s="27"/>
    </row>
    <row r="6" spans="1:14" ht="154.5" customHeight="1" x14ac:dyDescent="0.2">
      <c r="A6" s="32"/>
      <c r="B6" s="32"/>
      <c r="C6" s="32"/>
      <c r="D6" s="32"/>
      <c r="E6" s="12" t="s">
        <v>20</v>
      </c>
      <c r="F6" s="12" t="s">
        <v>25</v>
      </c>
      <c r="G6" s="12" t="s">
        <v>26</v>
      </c>
      <c r="H6" s="2" t="s">
        <v>7</v>
      </c>
      <c r="I6" s="2" t="s">
        <v>8</v>
      </c>
      <c r="J6" s="2" t="s">
        <v>16</v>
      </c>
      <c r="K6" s="3" t="s">
        <v>9</v>
      </c>
      <c r="L6" s="12" t="s">
        <v>10</v>
      </c>
      <c r="M6" s="12" t="s">
        <v>11</v>
      </c>
      <c r="N6" s="12" t="s">
        <v>12</v>
      </c>
    </row>
    <row r="7" spans="1:14" s="9" customFormat="1" ht="20.100000000000001" customHeight="1" x14ac:dyDescent="0.25">
      <c r="A7" s="5" t="s">
        <v>14</v>
      </c>
      <c r="B7" s="6">
        <v>2</v>
      </c>
      <c r="C7" s="7">
        <v>3</v>
      </c>
      <c r="D7" s="7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8">
        <v>10</v>
      </c>
      <c r="K7" s="8">
        <v>11</v>
      </c>
      <c r="L7" s="8">
        <v>12</v>
      </c>
      <c r="M7" s="8">
        <v>13</v>
      </c>
      <c r="N7" s="8">
        <v>14</v>
      </c>
    </row>
    <row r="8" spans="1:14" ht="75" customHeight="1" x14ac:dyDescent="0.2">
      <c r="A8" s="13">
        <v>1</v>
      </c>
      <c r="B8" s="20" t="s">
        <v>24</v>
      </c>
      <c r="C8" s="13" t="s">
        <v>19</v>
      </c>
      <c r="D8" s="17">
        <v>1</v>
      </c>
      <c r="E8" s="18">
        <v>51450</v>
      </c>
      <c r="F8" s="19">
        <v>50470</v>
      </c>
      <c r="G8" s="19">
        <v>47900</v>
      </c>
      <c r="H8" s="15">
        <f t="shared" ref="H8" si="0">AVERAGE(E8:G8)</f>
        <v>49940</v>
      </c>
      <c r="I8" s="15">
        <f t="shared" ref="I8" si="1">SQRT(((SUM((POWER(E8-H8,2)),(POWER(F8-H8,2)),(POWER(G8-H8,2)))/(COLUMNS(E8:G8)-1))))</f>
        <v>1833.3848477611023</v>
      </c>
      <c r="J8" s="15">
        <f t="shared" ref="J8" si="2">I8/H8*100</f>
        <v>3.6711751056489836</v>
      </c>
      <c r="K8" s="15">
        <f t="shared" ref="K8" si="3">((D8/3)*(SUM(E8:G8)))</f>
        <v>49940</v>
      </c>
      <c r="L8" s="15">
        <f t="shared" ref="L8" si="4">K8/D8</f>
        <v>49940</v>
      </c>
      <c r="M8" s="15">
        <f t="shared" ref="M8" si="5">ROUNDDOWN(L8,2)</f>
        <v>49940</v>
      </c>
      <c r="N8" s="16">
        <f t="shared" ref="N8" si="6">M8*D8</f>
        <v>49940</v>
      </c>
    </row>
    <row r="9" spans="1:14" ht="49.15" customHeight="1" x14ac:dyDescent="0.2">
      <c r="A9" s="21" t="s">
        <v>13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  <c r="N9" s="14">
        <f>SUM(N8:N8)</f>
        <v>49940</v>
      </c>
    </row>
    <row r="10" spans="1:14" ht="27" customHeight="1" x14ac:dyDescent="0.2">
      <c r="A10" s="24" t="s">
        <v>21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6"/>
      <c r="N10" s="14">
        <v>47900</v>
      </c>
    </row>
    <row r="12" spans="1:14" x14ac:dyDescent="0.2">
      <c r="B12" s="11" t="s">
        <v>15</v>
      </c>
      <c r="E12" s="10"/>
      <c r="F12" s="10" t="s">
        <v>22</v>
      </c>
    </row>
  </sheetData>
  <mergeCells count="13">
    <mergeCell ref="A9:M9"/>
    <mergeCell ref="A10:M10"/>
    <mergeCell ref="K5:N5"/>
    <mergeCell ref="A1:N1"/>
    <mergeCell ref="A2:N2"/>
    <mergeCell ref="A3:N3"/>
    <mergeCell ref="A4:N4"/>
    <mergeCell ref="A5:A6"/>
    <mergeCell ref="B5:B6"/>
    <mergeCell ref="C5:C6"/>
    <mergeCell ref="D5:D6"/>
    <mergeCell ref="E5:G5"/>
    <mergeCell ref="H5:J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2022-06-07T06:59:58Z</dcterms:created>
  <dcterms:modified xsi:type="dcterms:W3CDTF">2023-10-16T07:26:37Z</dcterms:modified>
</cp:coreProperties>
</file>