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Гимназия 61\Ед поставщик\п.4 ч.1 ст.93\Социальные сертификаты\"/>
    </mc:Choice>
  </mc:AlternateContent>
  <bookViews>
    <workbookView xWindow="0" yWindow="0" windowWidth="23040" windowHeight="9192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5" i="1" l="1"/>
  <c r="Q16" i="1" s="1"/>
  <c r="O16" i="1"/>
  <c r="O11" i="1"/>
  <c r="O12" i="1"/>
  <c r="O13" i="1"/>
  <c r="O14" i="1"/>
  <c r="O15" i="1"/>
  <c r="O10" i="1"/>
  <c r="L15" i="1"/>
  <c r="M15" i="1" s="1"/>
  <c r="N15" i="1" s="1"/>
  <c r="K15" i="1"/>
  <c r="Q11" i="1"/>
  <c r="Q12" i="1"/>
  <c r="Q13" i="1"/>
  <c r="Q14" i="1"/>
  <c r="Q10" i="1"/>
  <c r="K10" i="1" l="1"/>
  <c r="L10" i="1"/>
  <c r="K11" i="1"/>
  <c r="L11" i="1"/>
  <c r="K12" i="1"/>
  <c r="L12" i="1"/>
  <c r="K13" i="1"/>
  <c r="L13" i="1"/>
  <c r="K14" i="1"/>
  <c r="L14" i="1"/>
  <c r="M14" i="1" s="1"/>
  <c r="N14" i="1" s="1"/>
  <c r="M13" i="1" l="1"/>
  <c r="N13" i="1" s="1"/>
  <c r="M12" i="1"/>
  <c r="N12" i="1" s="1"/>
  <c r="M11" i="1"/>
  <c r="N11" i="1" s="1"/>
  <c r="M10" i="1"/>
  <c r="N10" i="1" s="1"/>
  <c r="K9" i="2" l="1"/>
  <c r="J9" i="2"/>
  <c r="N9" i="2" s="1"/>
  <c r="L9" i="2" l="1"/>
  <c r="M9" i="2" s="1"/>
  <c r="N10" i="2"/>
</calcChain>
</file>

<file path=xl/sharedStrings.xml><?xml version="1.0" encoding="utf-8"?>
<sst xmlns="http://schemas.openxmlformats.org/spreadsheetml/2006/main" count="69" uniqueCount="51">
  <si>
    <t>РАСЧЕТ И ОБОСНОВАНИЕ НАЧАЛЬНОЙ (МАКСИМАЛЬНОЙ) ЦЕНЫ КОНТРАКТА</t>
  </si>
  <si>
    <t>№ п/п</t>
  </si>
  <si>
    <t>Ед. изм.</t>
  </si>
  <si>
    <t xml:space="preserve">Кол-во </t>
  </si>
  <si>
    <t>Цена, руб. за единицу (руб.)</t>
  </si>
  <si>
    <t>Количество предложений исполнителей</t>
  </si>
  <si>
    <t>Сред.квадр.откл. σ=</t>
  </si>
  <si>
    <t>Коэфф вариации V=</t>
  </si>
  <si>
    <t>Совокупность значений</t>
  </si>
  <si>
    <t>мес.</t>
  </si>
  <si>
    <t>Начальная (максимальная) цена Контракта сформирована методом сопоставимых рыночных цен (анализа рынка) на основании  п. 1 ч. 1 ст. 22 Федерального закона № 44-ФЗ от 05.04.2013 года.</t>
  </si>
  <si>
    <t>Наименование услуги</t>
  </si>
  <si>
    <t>Вариант системы</t>
  </si>
  <si>
    <t>Средн. арифм.</t>
  </si>
  <si>
    <t>Начальная (максимальная) цена контракта, руб.* ( столбец 9 * столбец 4)</t>
  </si>
  <si>
    <t>Исполнитель № 1 - Коммерческое предложение</t>
  </si>
  <si>
    <t>Исполнитель № 2 - Коммерческое предложение</t>
  </si>
  <si>
    <t>Исполнитель № 3 - Коммерческое предложение</t>
  </si>
  <si>
    <t>СС КонсультантАрбитраж: Арбитражный суд Северо-Западного округа</t>
  </si>
  <si>
    <t>с/о</t>
  </si>
  <si>
    <t xml:space="preserve">Сумма </t>
  </si>
  <si>
    <t>Расчет начальной (максимальной) цены контракта (цены лота) осуществляется заказчиками в соответствии с приказом министерства экономического развития Российской Федерации №567 от 02.10.2013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</si>
  <si>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* Расчет начальной (максимальной) цены по позиции производится по формуле:</t>
  </si>
  <si>
    <r>
  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</t>
    </r>
    <r>
      <rPr>
        <i/>
        <sz val="15"/>
        <rFont val="Times New Roman"/>
        <family val="1"/>
        <charset val="204"/>
      </rPr>
      <t>ц</t>
    </r>
    <r>
      <rPr>
        <sz val="15"/>
        <rFont val="Times New Roman"/>
        <family val="1"/>
        <charset val="204"/>
      </rPr>
      <t xml:space="preserve">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  </r>
  </si>
  <si>
    <t>Начальник  Сектора государственных закупок                                                                                                                                             ___________________________________  К. О. Каплун</t>
  </si>
  <si>
    <t>НМЦК, руб.</t>
  </si>
  <si>
    <t>Наименование программного обеспечения</t>
  </si>
  <si>
    <t>Дата подготовки обоснования:</t>
  </si>
  <si>
    <t>Предельная цена 100-р</t>
  </si>
  <si>
    <t xml:space="preserve">Приложение № 2
к извещению об осуществлении закупки
</t>
  </si>
  <si>
    <t>Контрактный управляющий                            _________________________________ М.А. Киселева</t>
  </si>
  <si>
    <t>шт</t>
  </si>
  <si>
    <t>ККН</t>
  </si>
  <si>
    <t>Бумага цветная для творчества тип 1</t>
  </si>
  <si>
    <t>17.23.13.192-012</t>
  </si>
  <si>
    <t>набор</t>
  </si>
  <si>
    <t>Картон канцелярский тип 6</t>
  </si>
  <si>
    <t>17.23.14.120-005</t>
  </si>
  <si>
    <t>упаковка</t>
  </si>
  <si>
    <t>32.99.12.110-009</t>
  </si>
  <si>
    <t>Ручка канцелярская тип 4 (гелевая, черная)</t>
  </si>
  <si>
    <t>Ручка канцелярская тип 4 (гелевая, синяя)</t>
  </si>
  <si>
    <t>23.11.2023 г.</t>
  </si>
  <si>
    <t>Начальная (максимальная) цена Контракта определена на основании ч.7 ст. 22 Федерального закона № 44-ФЗ в соответствии с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</si>
  <si>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17.12.14.129-001</t>
  </si>
  <si>
    <t>ПАЧ</t>
  </si>
  <si>
    <t>Стоимость, руб.</t>
  </si>
  <si>
    <t>ИТОГО</t>
  </si>
  <si>
    <r>
      <t xml:space="preserve">В соответствии с частью 1 статьи 72 Бюджетного кодекса Российской Федерации (далее - БК РФ) закупки товаров, работ, услуг для обеспечения государственных (муниципальных) нужд осуществляются в соответствии с законодательством Российской Федерации о контрактной системе в сфере закупок товаров, работ, услуг для обеспечения государственных и муниципальных нужд с учетом положений БК РФ.
Согласно части 2 статьи 72 БК РФ установлено, что государственные (муниципальные) контракты заключаются в соответствии с планом-графиком закупок товаров, работ, услуг для обеспечения государственных (муниципальных) нужд, сформированным и утвержденным в установленном законодательством Российской Федерации о контрактной системе в сфере закупок товаров, работ, услуг для обеспечения государственных и муниципальных нужд порядке, и оплачиваются в пределах лимитов бюджетных обязательств, за исключением случаев, установленных пунктом 3 статьи 72 БК РФ.
Согласно ст. 34 БК РФ принцип эффективности использования бюджетных средств означает, что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(экономности) и (или) достижения наилучшего результата с использованием определенного бюджетом объема средств (результативности). 
Данная позиция подтверждается письмом Минфина России от 10.01.2020 № 24-01-08/326.
Планом-графиком закупок № 202303722001515001 от 20.11.2023 г. утвержден объем финансового обеспечения на поставку данного товара в размере 66140 руб. 40 коп.
Расчет коэффициента : 66 140,40 : 66 183,35 = 0,9993480.
</t>
    </r>
    <r>
      <rPr>
        <b/>
        <sz val="10"/>
        <rFont val="Times New Roman"/>
        <family val="1"/>
        <charset val="204"/>
      </rPr>
      <t>Заказчиком принято решение установить НМЦК по результатам использования нормативного метода  в размере 66140 руб. 40 коп. (не превышает утвержденный объем финансового обеспечения).</t>
    </r>
  </si>
  <si>
    <t>Цена, принятая для расчета НМЦК (с учетом коэффициента 0,9993480), руб.</t>
  </si>
  <si>
    <t>Бумага для офисной техники тип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</si>
</sst>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,##0.00_р_."/>
    <numFmt numFmtId="165" formatCode="0.000"/>
    <numFmt numFmtId="166" formatCode="#,##0.00\ _₽"/>
    <numFmt numFmtId="167" formatCode="0.0"/>
    <numFmt numFmtId="172" formatCode="#,##0.0000000"/>
    <numFmt numFmtId="177" formatCode="#,##0.0000000\ _₽"/>
  </numFmts>
  <fonts count="17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5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Arial Cyr"/>
      <family val="2"/>
      <charset val="204"/>
    </font>
    <font>
      <i/>
      <sz val="15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80">
    <xf numFmtId="0" fontId="0" fillId="0" borderId="0" xfId="0"/>
    <xf numFmtId="0" fontId="0" fillId="2" borderId="0" xfId="0" applyFill="1"/>
    <xf numFmtId="0" fontId="3" fillId="0" borderId="0" xfId="0" applyFont="1" applyFill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2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166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 wrapText="1"/>
    </xf>
    <xf numFmtId="4" fontId="0" fillId="2" borderId="0" xfId="0" applyNumberFormat="1" applyFill="1"/>
    <xf numFmtId="0" fontId="13" fillId="2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16" fillId="0" borderId="0" xfId="0" applyFont="1" applyFill="1" applyAlignment="1">
      <alignment horizontal="center" vertical="center" wrapText="1"/>
    </xf>
    <xf numFmtId="16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wrapText="1"/>
    </xf>
    <xf numFmtId="172" fontId="13" fillId="2" borderId="0" xfId="0" applyNumberFormat="1" applyFont="1" applyFill="1"/>
    <xf numFmtId="177" fontId="1" fillId="0" borderId="0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12</xdr:row>
      <xdr:rowOff>619125</xdr:rowOff>
    </xdr:from>
    <xdr:to>
      <xdr:col>5</xdr:col>
      <xdr:colOff>66675</xdr:colOff>
      <xdr:row>13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8629650"/>
          <a:ext cx="71532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tabSelected="1" topLeftCell="A9" workbookViewId="0">
      <selection activeCell="B16" sqref="B16"/>
    </sheetView>
  </sheetViews>
  <sheetFormatPr defaultColWidth="9.109375" defaultRowHeight="14.4" x14ac:dyDescent="0.3"/>
  <cols>
    <col min="1" max="1" width="9.33203125" style="1" bestFit="1" customWidth="1"/>
    <col min="2" max="2" width="37.33203125" style="1" customWidth="1"/>
    <col min="3" max="3" width="16" style="1" customWidth="1"/>
    <col min="4" max="4" width="11.44140625" style="1" bestFit="1" customWidth="1"/>
    <col min="5" max="5" width="10.33203125" style="1" bestFit="1" customWidth="1"/>
    <col min="6" max="6" width="10.33203125" style="1" hidden="1" customWidth="1"/>
    <col min="7" max="7" width="10.109375" style="1" hidden="1" customWidth="1"/>
    <col min="8" max="8" width="9.77734375" style="1" hidden="1" customWidth="1"/>
    <col min="9" max="9" width="10.44140625" style="1" customWidth="1"/>
    <col min="10" max="10" width="8.5546875" style="1" hidden="1" customWidth="1"/>
    <col min="11" max="11" width="10.33203125" style="1" hidden="1" customWidth="1"/>
    <col min="12" max="12" width="9.33203125" style="1" hidden="1" customWidth="1"/>
    <col min="13" max="13" width="10.6640625" style="1" hidden="1" customWidth="1"/>
    <col min="14" max="14" width="14.44140625" style="1" hidden="1" customWidth="1"/>
    <col min="15" max="15" width="14.44140625" style="1" customWidth="1"/>
    <col min="16" max="16" width="14.6640625" style="1" customWidth="1"/>
    <col min="17" max="17" width="16.33203125" style="1" customWidth="1"/>
    <col min="18" max="18" width="11.6640625" style="1" customWidth="1"/>
    <col min="19" max="19" width="26.88671875" style="1" customWidth="1"/>
    <col min="20" max="16384" width="9.109375" style="1"/>
  </cols>
  <sheetData>
    <row r="1" spans="1:17" s="47" customFormat="1" ht="44.25" customHeight="1" x14ac:dyDescent="0.3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56" t="s">
        <v>29</v>
      </c>
      <c r="O1" s="56"/>
      <c r="P1" s="56"/>
      <c r="Q1" s="56"/>
    </row>
    <row r="2" spans="1:17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1"/>
    </row>
    <row r="3" spans="1:17" x14ac:dyDescent="0.3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2"/>
    </row>
    <row r="4" spans="1:17" ht="14.4" customHeight="1" x14ac:dyDescent="0.3">
      <c r="A4" s="58" t="s">
        <v>43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</row>
    <row r="5" spans="1:17" x14ac:dyDescent="0.3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6" spans="1:17" ht="45" customHeight="1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</row>
    <row r="7" spans="1:17" s="35" customFormat="1" ht="15" customHeight="1" x14ac:dyDescent="0.25">
      <c r="A7" s="60" t="s">
        <v>1</v>
      </c>
      <c r="B7" s="60" t="s">
        <v>26</v>
      </c>
      <c r="C7" s="60" t="s">
        <v>32</v>
      </c>
      <c r="D7" s="54" t="s">
        <v>2</v>
      </c>
      <c r="E7" s="54" t="s">
        <v>3</v>
      </c>
      <c r="F7" s="54" t="s">
        <v>4</v>
      </c>
      <c r="G7" s="54"/>
      <c r="H7" s="54"/>
      <c r="I7" s="54" t="s">
        <v>28</v>
      </c>
      <c r="J7" s="54" t="s">
        <v>5</v>
      </c>
      <c r="K7" s="62" t="s">
        <v>13</v>
      </c>
      <c r="L7" s="54" t="s">
        <v>6</v>
      </c>
      <c r="M7" s="54" t="s">
        <v>7</v>
      </c>
      <c r="N7" s="54" t="s">
        <v>8</v>
      </c>
      <c r="O7" s="60" t="s">
        <v>46</v>
      </c>
      <c r="P7" s="54" t="s">
        <v>49</v>
      </c>
      <c r="Q7" s="54" t="s">
        <v>25</v>
      </c>
    </row>
    <row r="8" spans="1:17" s="35" customFormat="1" ht="73.5" customHeight="1" x14ac:dyDescent="0.25">
      <c r="A8" s="61"/>
      <c r="B8" s="61"/>
      <c r="C8" s="61"/>
      <c r="D8" s="54"/>
      <c r="E8" s="54"/>
      <c r="F8" s="25" t="s">
        <v>15</v>
      </c>
      <c r="G8" s="25" t="s">
        <v>16</v>
      </c>
      <c r="H8" s="25" t="s">
        <v>17</v>
      </c>
      <c r="I8" s="54"/>
      <c r="J8" s="54"/>
      <c r="K8" s="62"/>
      <c r="L8" s="54"/>
      <c r="M8" s="54"/>
      <c r="N8" s="54"/>
      <c r="O8" s="61"/>
      <c r="P8" s="54"/>
      <c r="Q8" s="54"/>
    </row>
    <row r="9" spans="1:17" s="35" customFormat="1" ht="13.8" x14ac:dyDescent="0.25">
      <c r="A9" s="26">
        <v>1</v>
      </c>
      <c r="B9" s="27">
        <v>2</v>
      </c>
      <c r="C9" s="27">
        <v>3</v>
      </c>
      <c r="D9" s="27">
        <v>4</v>
      </c>
      <c r="E9" s="27">
        <v>5</v>
      </c>
      <c r="F9" s="27">
        <v>2</v>
      </c>
      <c r="G9" s="27">
        <v>2</v>
      </c>
      <c r="H9" s="27">
        <v>2</v>
      </c>
      <c r="I9" s="27">
        <v>6</v>
      </c>
      <c r="J9" s="27">
        <v>2</v>
      </c>
      <c r="K9" s="27">
        <v>2</v>
      </c>
      <c r="L9" s="27">
        <v>2</v>
      </c>
      <c r="M9" s="27">
        <v>2</v>
      </c>
      <c r="N9" s="27">
        <v>2</v>
      </c>
      <c r="O9" s="27">
        <v>7</v>
      </c>
      <c r="P9" s="27">
        <v>8</v>
      </c>
      <c r="Q9" s="27">
        <v>9</v>
      </c>
    </row>
    <row r="10" spans="1:17" s="35" customFormat="1" ht="13.8" x14ac:dyDescent="0.25">
      <c r="A10" s="28">
        <v>1</v>
      </c>
      <c r="B10" s="37" t="s">
        <v>33</v>
      </c>
      <c r="C10" s="37" t="s">
        <v>34</v>
      </c>
      <c r="D10" s="29" t="s">
        <v>35</v>
      </c>
      <c r="E10" s="76">
        <v>24</v>
      </c>
      <c r="F10" s="30"/>
      <c r="G10" s="30"/>
      <c r="H10" s="30"/>
      <c r="I10" s="30">
        <v>59.76</v>
      </c>
      <c r="J10" s="49">
        <v>3</v>
      </c>
      <c r="K10" s="30" t="e">
        <f t="shared" ref="K10:K14" si="0">ROUND(AVERAGE(F10:H10),2)</f>
        <v>#DIV/0!</v>
      </c>
      <c r="L10" s="48" t="e">
        <f t="shared" ref="L10:L14" si="1">STDEV(F10,G10,H10)</f>
        <v>#DIV/0!</v>
      </c>
      <c r="M10" s="48" t="e">
        <f t="shared" ref="M10:M14" si="2">L10/K10*100</f>
        <v>#DIV/0!</v>
      </c>
      <c r="N10" s="5" t="e">
        <f t="shared" ref="N10:N14" si="3">IF(M10&lt;33,"ОДНОРОДНЫЕ","НЕОДНОРОДНЫЕ")</f>
        <v>#DIV/0!</v>
      </c>
      <c r="O10" s="5">
        <f>E10*I10</f>
        <v>1434.24</v>
      </c>
      <c r="P10" s="30">
        <v>59.72</v>
      </c>
      <c r="Q10" s="30">
        <f>E10*P10</f>
        <v>1433.28</v>
      </c>
    </row>
    <row r="11" spans="1:17" s="35" customFormat="1" ht="13.8" x14ac:dyDescent="0.25">
      <c r="A11" s="28">
        <v>2</v>
      </c>
      <c r="B11" s="37" t="s">
        <v>36</v>
      </c>
      <c r="C11" s="37" t="s">
        <v>37</v>
      </c>
      <c r="D11" s="29" t="s">
        <v>38</v>
      </c>
      <c r="E11" s="76">
        <v>20</v>
      </c>
      <c r="F11" s="30"/>
      <c r="G11" s="30"/>
      <c r="H11" s="30"/>
      <c r="I11" s="30">
        <v>150.94</v>
      </c>
      <c r="J11" s="49">
        <v>3</v>
      </c>
      <c r="K11" s="30" t="e">
        <f t="shared" si="0"/>
        <v>#DIV/0!</v>
      </c>
      <c r="L11" s="48" t="e">
        <f t="shared" si="1"/>
        <v>#DIV/0!</v>
      </c>
      <c r="M11" s="48" t="e">
        <f t="shared" si="2"/>
        <v>#DIV/0!</v>
      </c>
      <c r="N11" s="5" t="e">
        <f t="shared" si="3"/>
        <v>#DIV/0!</v>
      </c>
      <c r="O11" s="5">
        <f t="shared" ref="O11:O15" si="4">E11*I11</f>
        <v>3018.8</v>
      </c>
      <c r="P11" s="30">
        <v>150.84</v>
      </c>
      <c r="Q11" s="30">
        <f t="shared" ref="Q11:Q15" si="5">E11*P11</f>
        <v>3016.8</v>
      </c>
    </row>
    <row r="12" spans="1:17" s="35" customFormat="1" ht="27.6" x14ac:dyDescent="0.25">
      <c r="A12" s="28">
        <v>3</v>
      </c>
      <c r="B12" s="37" t="s">
        <v>40</v>
      </c>
      <c r="C12" s="37" t="s">
        <v>39</v>
      </c>
      <c r="D12" s="29" t="s">
        <v>31</v>
      </c>
      <c r="E12" s="76">
        <v>200</v>
      </c>
      <c r="F12" s="30"/>
      <c r="G12" s="30"/>
      <c r="H12" s="30"/>
      <c r="I12" s="30">
        <v>47.2</v>
      </c>
      <c r="J12" s="49">
        <v>3</v>
      </c>
      <c r="K12" s="30" t="e">
        <f t="shared" si="0"/>
        <v>#DIV/0!</v>
      </c>
      <c r="L12" s="48" t="e">
        <f t="shared" si="1"/>
        <v>#DIV/0!</v>
      </c>
      <c r="M12" s="48" t="e">
        <f t="shared" si="2"/>
        <v>#DIV/0!</v>
      </c>
      <c r="N12" s="5" t="e">
        <f t="shared" si="3"/>
        <v>#DIV/0!</v>
      </c>
      <c r="O12" s="5">
        <f t="shared" si="4"/>
        <v>9440</v>
      </c>
      <c r="P12" s="30">
        <v>47.17</v>
      </c>
      <c r="Q12" s="30">
        <f t="shared" si="5"/>
        <v>9434</v>
      </c>
    </row>
    <row r="13" spans="1:17" s="35" customFormat="1" ht="27.6" x14ac:dyDescent="0.25">
      <c r="A13" s="28">
        <v>4</v>
      </c>
      <c r="B13" s="37" t="s">
        <v>41</v>
      </c>
      <c r="C13" s="37" t="s">
        <v>39</v>
      </c>
      <c r="D13" s="29" t="s">
        <v>31</v>
      </c>
      <c r="E13" s="76">
        <v>100</v>
      </c>
      <c r="F13" s="30"/>
      <c r="G13" s="30"/>
      <c r="H13" s="30"/>
      <c r="I13" s="30">
        <v>47.2</v>
      </c>
      <c r="J13" s="49">
        <v>3</v>
      </c>
      <c r="K13" s="30" t="e">
        <f t="shared" si="0"/>
        <v>#DIV/0!</v>
      </c>
      <c r="L13" s="48" t="e">
        <f t="shared" si="1"/>
        <v>#DIV/0!</v>
      </c>
      <c r="M13" s="48" t="e">
        <f t="shared" si="2"/>
        <v>#DIV/0!</v>
      </c>
      <c r="N13" s="5" t="e">
        <f t="shared" si="3"/>
        <v>#DIV/0!</v>
      </c>
      <c r="O13" s="5">
        <f t="shared" si="4"/>
        <v>4720</v>
      </c>
      <c r="P13" s="30">
        <v>47.17</v>
      </c>
      <c r="Q13" s="30">
        <f t="shared" si="5"/>
        <v>4717</v>
      </c>
    </row>
    <row r="14" spans="1:17" s="35" customFormat="1" ht="13.8" x14ac:dyDescent="0.25">
      <c r="A14" s="28">
        <v>5</v>
      </c>
      <c r="B14" s="37" t="s">
        <v>50</v>
      </c>
      <c r="C14" s="37" t="s">
        <v>44</v>
      </c>
      <c r="D14" s="29" t="s">
        <v>45</v>
      </c>
      <c r="E14" s="76">
        <v>136</v>
      </c>
      <c r="F14" s="30"/>
      <c r="G14" s="30"/>
      <c r="H14" s="30"/>
      <c r="I14" s="30">
        <v>347.23</v>
      </c>
      <c r="J14" s="49">
        <v>3</v>
      </c>
      <c r="K14" s="30" t="e">
        <f t="shared" si="0"/>
        <v>#DIV/0!</v>
      </c>
      <c r="L14" s="48" t="e">
        <f t="shared" si="1"/>
        <v>#DIV/0!</v>
      </c>
      <c r="M14" s="48" t="e">
        <f t="shared" si="2"/>
        <v>#DIV/0!</v>
      </c>
      <c r="N14" s="5" t="e">
        <f t="shared" si="3"/>
        <v>#DIV/0!</v>
      </c>
      <c r="O14" s="5">
        <f t="shared" si="4"/>
        <v>47223.28</v>
      </c>
      <c r="P14" s="30">
        <v>347.01</v>
      </c>
      <c r="Q14" s="30">
        <f t="shared" si="5"/>
        <v>47193.36</v>
      </c>
    </row>
    <row r="15" spans="1:17" s="35" customFormat="1" ht="13.8" x14ac:dyDescent="0.25">
      <c r="A15" s="28">
        <v>6</v>
      </c>
      <c r="B15" s="37" t="s">
        <v>50</v>
      </c>
      <c r="C15" s="37" t="s">
        <v>44</v>
      </c>
      <c r="D15" s="29" t="s">
        <v>45</v>
      </c>
      <c r="E15" s="76">
        <v>1</v>
      </c>
      <c r="F15" s="30"/>
      <c r="G15" s="30"/>
      <c r="H15" s="30"/>
      <c r="I15" s="30">
        <v>347.23</v>
      </c>
      <c r="J15" s="53">
        <v>3</v>
      </c>
      <c r="K15" s="30" t="e">
        <f t="shared" ref="K15" si="6">ROUND(AVERAGE(F15:H15),2)</f>
        <v>#DIV/0!</v>
      </c>
      <c r="L15" s="48" t="e">
        <f t="shared" ref="L15" si="7">STDEV(F15,G15,H15)</f>
        <v>#DIV/0!</v>
      </c>
      <c r="M15" s="48" t="e">
        <f t="shared" ref="M15" si="8">L15/K15*100</f>
        <v>#DIV/0!</v>
      </c>
      <c r="N15" s="5" t="e">
        <f t="shared" ref="N15" si="9">IF(M15&lt;33,"ОДНОРОДНЫЕ","НЕОДНОРОДНЫЕ")</f>
        <v>#DIV/0!</v>
      </c>
      <c r="O15" s="5">
        <f t="shared" si="4"/>
        <v>347.23</v>
      </c>
      <c r="P15" s="30">
        <v>345.96</v>
      </c>
      <c r="Q15" s="30">
        <f t="shared" si="5"/>
        <v>345.96</v>
      </c>
    </row>
    <row r="16" spans="1:17" s="35" customFormat="1" ht="13.8" x14ac:dyDescent="0.25">
      <c r="A16" s="36"/>
      <c r="B16" s="31" t="s">
        <v>47</v>
      </c>
      <c r="C16" s="31"/>
      <c r="D16" s="32"/>
      <c r="E16" s="38"/>
      <c r="F16" s="39"/>
      <c r="G16" s="39"/>
      <c r="H16" s="39"/>
      <c r="I16" s="39"/>
      <c r="J16" s="38"/>
      <c r="K16" s="38"/>
      <c r="L16" s="38"/>
      <c r="M16" s="38"/>
      <c r="N16" s="38"/>
      <c r="O16" s="38">
        <f>SUM(O10:O15)</f>
        <v>66183.55</v>
      </c>
      <c r="P16" s="33"/>
      <c r="Q16" s="33">
        <f>SUM(Q10:Q15)</f>
        <v>66140.400000000009</v>
      </c>
    </row>
    <row r="17" spans="1:18" s="35" customFormat="1" ht="13.8" x14ac:dyDescent="0.25">
      <c r="A17" s="40"/>
      <c r="B17" s="41"/>
      <c r="C17" s="41"/>
      <c r="D17" s="42"/>
      <c r="E17" s="43"/>
      <c r="F17" s="44"/>
      <c r="G17" s="44"/>
      <c r="H17" s="44"/>
      <c r="I17" s="44"/>
      <c r="J17" s="43"/>
      <c r="K17" s="43"/>
      <c r="L17" s="43"/>
      <c r="M17" s="43"/>
      <c r="N17" s="43"/>
      <c r="O17" s="43"/>
      <c r="P17" s="45"/>
      <c r="Q17" s="79"/>
      <c r="R17" s="78"/>
    </row>
    <row r="18" spans="1:18" s="35" customFormat="1" ht="237" customHeight="1" x14ac:dyDescent="0.25">
      <c r="A18" s="77" t="s">
        <v>48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spans="1:18" s="35" customFormat="1" ht="13.8" x14ac:dyDescent="0.25">
      <c r="A19" s="40"/>
      <c r="B19" s="41"/>
      <c r="C19" s="41"/>
      <c r="D19" s="42"/>
      <c r="E19" s="43"/>
      <c r="F19" s="44"/>
      <c r="G19" s="44"/>
      <c r="H19" s="44"/>
      <c r="I19" s="44"/>
      <c r="J19" s="43"/>
      <c r="K19" s="43"/>
      <c r="L19" s="43"/>
      <c r="M19" s="43"/>
      <c r="N19" s="43"/>
      <c r="O19" s="43"/>
      <c r="P19" s="45"/>
      <c r="Q19" s="45"/>
    </row>
    <row r="20" spans="1:18" s="35" customFormat="1" ht="13.8" x14ac:dyDescent="0.25">
      <c r="A20" s="40"/>
      <c r="B20" s="41"/>
      <c r="C20" s="41"/>
      <c r="D20" s="42"/>
      <c r="E20" s="43"/>
      <c r="F20" s="44"/>
      <c r="G20" s="44"/>
      <c r="H20" s="44"/>
      <c r="I20" s="44"/>
      <c r="J20" s="43"/>
      <c r="K20" s="43"/>
      <c r="L20" s="43"/>
      <c r="M20" s="43"/>
      <c r="N20" s="43"/>
      <c r="O20" s="43"/>
      <c r="P20" s="45"/>
      <c r="Q20" s="45"/>
    </row>
    <row r="21" spans="1:18" ht="45.75" customHeight="1" x14ac:dyDescent="0.3">
      <c r="A21" s="55" t="s">
        <v>30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0"/>
      <c r="P21" s="2"/>
      <c r="Q21" s="75"/>
    </row>
    <row r="22" spans="1:18" ht="15" customHeight="1" x14ac:dyDescent="0.3">
      <c r="B22" s="35" t="s">
        <v>27</v>
      </c>
      <c r="C22" s="35"/>
      <c r="D22" s="35" t="s">
        <v>42</v>
      </c>
      <c r="K22" s="34"/>
      <c r="Q22" s="34"/>
    </row>
  </sheetData>
  <mergeCells count="21">
    <mergeCell ref="C7:C8"/>
    <mergeCell ref="E7:E8"/>
    <mergeCell ref="I7:I8"/>
    <mergeCell ref="A18:Q18"/>
    <mergeCell ref="A4:Q6"/>
    <mergeCell ref="O7:O8"/>
    <mergeCell ref="F7:H7"/>
    <mergeCell ref="P7:P8"/>
    <mergeCell ref="Q7:Q8"/>
    <mergeCell ref="A21:N21"/>
    <mergeCell ref="N1:Q1"/>
    <mergeCell ref="A2:N2"/>
    <mergeCell ref="A3:N3"/>
    <mergeCell ref="A7:A8"/>
    <mergeCell ref="B7:B8"/>
    <mergeCell ref="D7:D8"/>
    <mergeCell ref="J7:J8"/>
    <mergeCell ref="K7:K8"/>
    <mergeCell ref="L7:L8"/>
    <mergeCell ref="M7:M8"/>
    <mergeCell ref="N7:N8"/>
  </mergeCells>
  <conditionalFormatting sqref="N10:O10 N11:N14 O11:O15">
    <cfRule type="containsText" dxfId="17" priority="22" operator="containsText" text="НЕ">
      <formula>NOT(ISERROR(SEARCH("НЕ",N10)))</formula>
    </cfRule>
    <cfRule type="containsText" dxfId="16" priority="23" operator="containsText" text="ОДНОРОДНЫЕ">
      <formula>NOT(ISERROR(SEARCH("ОДНОРОДНЫЕ",N10)))</formula>
    </cfRule>
    <cfRule type="containsText" dxfId="15" priority="24" operator="containsText" text="НЕОДНОРОДНЫЕ">
      <formula>NOT(ISERROR(SEARCH("НЕОДНОРОДНЫЕ",N10)))</formula>
    </cfRule>
  </conditionalFormatting>
  <conditionalFormatting sqref="N10:O10 N11:N14 O11:O15">
    <cfRule type="containsText" dxfId="14" priority="19" operator="containsText" text="НЕОДНОРОДНЫЕ">
      <formula>NOT(ISERROR(SEARCH("НЕОДНОРОДНЫЕ",N10)))</formula>
    </cfRule>
    <cfRule type="containsText" dxfId="13" priority="20" operator="containsText" text="ОДНОРОДНЫЕ">
      <formula>NOT(ISERROR(SEARCH("ОДНОРОДНЫЕ",N10)))</formula>
    </cfRule>
    <cfRule type="containsText" dxfId="12" priority="21" operator="containsText" text="НЕОДНОРОДНЫЕ">
      <formula>NOT(ISERROR(SEARCH("НЕОДНОРОДНЫЕ",N10)))</formula>
    </cfRule>
  </conditionalFormatting>
  <conditionalFormatting sqref="N15">
    <cfRule type="containsText" dxfId="11" priority="4" operator="containsText" text="НЕ">
      <formula>NOT(ISERROR(SEARCH("НЕ",N15)))</formula>
    </cfRule>
    <cfRule type="containsText" dxfId="10" priority="5" operator="containsText" text="ОДНОРОДНЫЕ">
      <formula>NOT(ISERROR(SEARCH("ОДНОРОДНЫЕ",N15)))</formula>
    </cfRule>
    <cfRule type="containsText" dxfId="9" priority="6" operator="containsText" text="НЕОДНОРОДНЫЕ">
      <formula>NOT(ISERROR(SEARCH("НЕОДНОРОДНЫЕ",N15)))</formula>
    </cfRule>
  </conditionalFormatting>
  <conditionalFormatting sqref="N15">
    <cfRule type="containsText" dxfId="8" priority="1" operator="containsText" text="НЕОДНОРОДНЫЕ">
      <formula>NOT(ISERROR(SEARCH("НЕОДНОРОДНЫЕ",N15)))</formula>
    </cfRule>
    <cfRule type="containsText" dxfId="7" priority="2" operator="containsText" text="ОДНОРОДНЫЕ">
      <formula>NOT(ISERROR(SEARCH("ОДНОРОДНЫЕ",N15)))</formula>
    </cfRule>
    <cfRule type="containsText" dxfId="6" priority="3" operator="containsText" text="НЕОДНОРОДНЫЕ">
      <formula>NOT(ISERROR(SEARCH("НЕОДНОРОДНЫЕ",N15)))</formula>
    </cfRule>
  </conditionalFormatting>
  <pageMargins left="0.25" right="0.25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opLeftCell="A2" workbookViewId="0">
      <selection activeCell="A6" sqref="A6:N10"/>
    </sheetView>
  </sheetViews>
  <sheetFormatPr defaultColWidth="9.109375" defaultRowHeight="13.2" x14ac:dyDescent="0.3"/>
  <cols>
    <col min="1" max="1" width="5.6640625" style="3" bestFit="1" customWidth="1"/>
    <col min="2" max="2" width="72.6640625" style="3" customWidth="1"/>
    <col min="3" max="3" width="7.109375" style="3" bestFit="1" customWidth="1"/>
    <col min="4" max="4" width="6.44140625" style="3" bestFit="1" customWidth="1"/>
    <col min="5" max="5" width="7.88671875" style="3" bestFit="1" customWidth="1"/>
    <col min="6" max="6" width="13.33203125" style="3" customWidth="1"/>
    <col min="7" max="7" width="14.88671875" style="3" customWidth="1"/>
    <col min="8" max="8" width="11.88671875" style="3" customWidth="1"/>
    <col min="9" max="16384" width="9.109375" style="4"/>
  </cols>
  <sheetData>
    <row r="1" spans="1:14" ht="22.8" x14ac:dyDescent="0.3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2.8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2.8" x14ac:dyDescent="0.3">
      <c r="A3" s="67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4" ht="18" x14ac:dyDescent="0.3">
      <c r="A4" s="68" t="s">
        <v>10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</row>
    <row r="5" spans="1:14" ht="18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 ht="19.2" x14ac:dyDescent="0.3">
      <c r="A6" s="63" t="s">
        <v>1</v>
      </c>
      <c r="B6" s="63" t="s">
        <v>11</v>
      </c>
      <c r="C6" s="63" t="s">
        <v>12</v>
      </c>
      <c r="D6" s="65" t="s">
        <v>2</v>
      </c>
      <c r="E6" s="65" t="s">
        <v>3</v>
      </c>
      <c r="F6" s="72" t="s">
        <v>4</v>
      </c>
      <c r="G6" s="73"/>
      <c r="H6" s="73"/>
      <c r="I6" s="65" t="s">
        <v>5</v>
      </c>
      <c r="J6" s="74" t="s">
        <v>13</v>
      </c>
      <c r="K6" s="65" t="s">
        <v>6</v>
      </c>
      <c r="L6" s="65" t="s">
        <v>7</v>
      </c>
      <c r="M6" s="65" t="s">
        <v>8</v>
      </c>
      <c r="N6" s="65" t="s">
        <v>14</v>
      </c>
    </row>
    <row r="7" spans="1:14" ht="190.8" x14ac:dyDescent="0.3">
      <c r="A7" s="64"/>
      <c r="B7" s="64"/>
      <c r="C7" s="64"/>
      <c r="D7" s="65"/>
      <c r="E7" s="65"/>
      <c r="F7" s="7" t="s">
        <v>15</v>
      </c>
      <c r="G7" s="7" t="s">
        <v>16</v>
      </c>
      <c r="H7" s="7" t="s">
        <v>17</v>
      </c>
      <c r="I7" s="65"/>
      <c r="J7" s="74"/>
      <c r="K7" s="65"/>
      <c r="L7" s="65"/>
      <c r="M7" s="65"/>
      <c r="N7" s="65"/>
    </row>
    <row r="8" spans="1:14" ht="18.600000000000001" x14ac:dyDescent="0.3">
      <c r="A8" s="8">
        <v>1</v>
      </c>
      <c r="B8" s="9">
        <v>2</v>
      </c>
      <c r="C8" s="9">
        <v>3</v>
      </c>
      <c r="D8" s="8">
        <v>4</v>
      </c>
      <c r="E8" s="8">
        <v>5</v>
      </c>
      <c r="F8" s="8">
        <v>6</v>
      </c>
      <c r="G8" s="8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  <c r="M8" s="8">
        <v>13</v>
      </c>
      <c r="N8" s="8">
        <v>14</v>
      </c>
    </row>
    <row r="9" spans="1:14" ht="57.6" x14ac:dyDescent="0.3">
      <c r="A9" s="10">
        <v>1</v>
      </c>
      <c r="B9" s="11" t="s">
        <v>18</v>
      </c>
      <c r="C9" s="12" t="s">
        <v>19</v>
      </c>
      <c r="D9" s="12" t="s">
        <v>9</v>
      </c>
      <c r="E9" s="12">
        <v>12</v>
      </c>
      <c r="F9" s="13">
        <v>3573.76</v>
      </c>
      <c r="G9" s="13">
        <v>3931.14</v>
      </c>
      <c r="H9" s="14">
        <v>3752.45</v>
      </c>
      <c r="I9" s="15">
        <v>3</v>
      </c>
      <c r="J9" s="13">
        <f>ROUND(AVERAGE(F9:H9),2)</f>
        <v>3752.45</v>
      </c>
      <c r="K9" s="16">
        <f t="shared" ref="K9" si="0">STDEV(F9,G9,H9)</f>
        <v>178.68999999999983</v>
      </c>
      <c r="L9" s="16">
        <f t="shared" ref="L9" si="1">K9/J9*100</f>
        <v>4.7619555223920331</v>
      </c>
      <c r="M9" s="17" t="str">
        <f t="shared" ref="M9" si="2">IF(L9&lt;33,"ОДНОРОДНЫЕ","НЕОДНОРОДНЫЕ")</f>
        <v>ОДНОРОДНЫЕ</v>
      </c>
      <c r="N9" s="13">
        <f>J9*E9</f>
        <v>45029.399999999994</v>
      </c>
    </row>
    <row r="10" spans="1:14" ht="19.2" x14ac:dyDescent="0.3">
      <c r="A10" s="15"/>
      <c r="B10" s="18" t="s">
        <v>20</v>
      </c>
      <c r="C10" s="18"/>
      <c r="D10" s="19"/>
      <c r="E10" s="20"/>
      <c r="F10" s="21"/>
      <c r="G10" s="21"/>
      <c r="H10" s="21"/>
      <c r="I10" s="20"/>
      <c r="J10" s="20"/>
      <c r="K10" s="20"/>
      <c r="L10" s="20"/>
      <c r="M10" s="20"/>
      <c r="N10" s="22">
        <f>SUM(N9:N9)</f>
        <v>45029.399999999994</v>
      </c>
    </row>
    <row r="11" spans="1:14" ht="19.2" x14ac:dyDescent="0.3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ht="18.600000000000001" x14ac:dyDescent="0.3">
      <c r="A12" s="70" t="s">
        <v>21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</row>
    <row r="13" spans="1:14" ht="19.2" x14ac:dyDescent="0.3">
      <c r="A13" s="69" t="s">
        <v>22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</row>
    <row r="14" spans="1:14" ht="19.2" x14ac:dyDescent="0.3">
      <c r="A14" s="71" t="s">
        <v>23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</row>
    <row r="15" spans="1:14" ht="19.2" x14ac:dyDescent="0.3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</row>
    <row r="16" spans="1:14" ht="19.2" x14ac:dyDescent="0.3">
      <c r="A16" s="69" t="s">
        <v>24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</row>
  </sheetData>
  <mergeCells count="20">
    <mergeCell ref="A16:N16"/>
    <mergeCell ref="M6:M7"/>
    <mergeCell ref="N6:N7"/>
    <mergeCell ref="A12:N12"/>
    <mergeCell ref="A13:N13"/>
    <mergeCell ref="A14:N14"/>
    <mergeCell ref="F6:H6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A1:N1"/>
    <mergeCell ref="A2:N2"/>
    <mergeCell ref="A3:N3"/>
    <mergeCell ref="A4:N4"/>
  </mergeCells>
  <conditionalFormatting sqref="M9">
    <cfRule type="containsText" dxfId="5" priority="22" operator="containsText" text="НЕ">
      <formula>NOT(ISERROR(SEARCH("НЕ",M9)))</formula>
    </cfRule>
    <cfRule type="containsText" dxfId="4" priority="23" operator="containsText" text="ОДНОРОДНЫЕ">
      <formula>NOT(ISERROR(SEARCH("ОДНОРОДНЫЕ",M9)))</formula>
    </cfRule>
    <cfRule type="containsText" dxfId="3" priority="24" operator="containsText" text="НЕОДНОРОДНЫЕ">
      <formula>NOT(ISERROR(SEARCH("НЕОДНОРОДНЫЕ",M9)))</formula>
    </cfRule>
  </conditionalFormatting>
  <conditionalFormatting sqref="M9">
    <cfRule type="containsText" dxfId="2" priority="19" operator="containsText" text="НЕОДНОРОДНЫЕ">
      <formula>NOT(ISERROR(SEARCH("НЕОДНОРОДНЫЕ",M9)))</formula>
    </cfRule>
    <cfRule type="containsText" dxfId="1" priority="20" operator="containsText" text="ОДНОРОДНЫЕ">
      <formula>NOT(ISERROR(SEARCH("ОДНОРОДНЫЕ",M9)))</formula>
    </cfRule>
    <cfRule type="containsText" dxfId="0" priority="21" operator="containsText" text="НЕОДНОРОДНЫЕ">
      <formula>NOT(ISERROR(SEARCH("НЕОДНОРОДНЫЕ",M9)))</formula>
    </cfRule>
  </conditionalFormatting>
  <pageMargins left="0.25" right="0.25" top="0.75" bottom="0.75" header="0.3" footer="0.3"/>
  <pageSetup paperSize="9" scale="88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Хилкова Елена Викторовна</dc:creator>
  <cp:lastModifiedBy>й</cp:lastModifiedBy>
  <cp:lastPrinted>2023-10-06T12:07:12Z</cp:lastPrinted>
  <dcterms:created xsi:type="dcterms:W3CDTF">2019-10-24T07:04:51Z</dcterms:created>
  <dcterms:modified xsi:type="dcterms:W3CDTF">2023-11-23T15:12:04Z</dcterms:modified>
</cp:coreProperties>
</file>