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\\192.71.10.73\torgi\ТОРГИ\ДЛЯ ОБМЕНА\Для Елены Ивановны\2023 год\КОНТРАКТЫ 2023\Контракты по ПЗ\Лек. преп_гериартрия_4-й кв\"/>
    </mc:Choice>
  </mc:AlternateContent>
  <xr:revisionPtr revIDLastSave="0" documentId="13_ncr:1_{EA78923E-585B-433B-83A2-6C72E9D1BEE0}" xr6:coauthVersionLast="36" xr6:coauthVersionMax="36" xr10:uidLastSave="{00000000-0000-0000-0000-000000000000}"/>
  <bookViews>
    <workbookView xWindow="0" yWindow="0" windowWidth="19200" windowHeight="10200" xr2:uid="{00000000-000D-0000-FFFF-FFFF00000000}"/>
  </bookViews>
  <sheets>
    <sheet name="Лист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1" l="1"/>
  <c r="AE6" i="1"/>
  <c r="AN5" i="1"/>
  <c r="AO5" i="1" s="1"/>
  <c r="AN7" i="1"/>
  <c r="AO7" i="1"/>
  <c r="AS5" i="1"/>
  <c r="AS6" i="1"/>
  <c r="AS7" i="1"/>
  <c r="AO6" i="1"/>
  <c r="AN6" i="1"/>
  <c r="AN4" i="1"/>
  <c r="AO4" i="1" s="1"/>
  <c r="AS4" i="1" s="1"/>
  <c r="AT4" i="1" s="1"/>
  <c r="AU4" i="1" s="1"/>
  <c r="AC9" i="1"/>
  <c r="AE9" i="1" s="1"/>
  <c r="AC10" i="1"/>
  <c r="AE10" i="1" s="1"/>
  <c r="AT10" i="1" s="1"/>
  <c r="AU10" i="1" s="1"/>
  <c r="AC7" i="1"/>
  <c r="AE7" i="1" s="1"/>
  <c r="AC8" i="1"/>
  <c r="AE8" i="1" s="1"/>
  <c r="W9" i="1"/>
  <c r="AT9" i="1" s="1"/>
  <c r="AU9" i="1" s="1"/>
  <c r="W8" i="1"/>
  <c r="AT8" i="1" s="1"/>
  <c r="AU8" i="1" s="1"/>
  <c r="W7" i="1"/>
  <c r="AT7" i="1" s="1"/>
  <c r="AU7" i="1" s="1"/>
  <c r="W6" i="1"/>
  <c r="AT6" i="1" s="1"/>
  <c r="W5" i="1"/>
  <c r="AT5" i="1" s="1"/>
  <c r="W4" i="1"/>
  <c r="W10" i="1"/>
  <c r="AS9" i="1"/>
  <c r="AS10" i="1"/>
  <c r="AC4" i="1"/>
  <c r="AU6" i="1"/>
  <c r="AC5" i="1"/>
  <c r="AU5" i="1"/>
  <c r="R4" i="1"/>
  <c r="T4" i="1"/>
  <c r="U4" i="1" s="1"/>
  <c r="V4" i="1" s="1"/>
  <c r="R6" i="1"/>
  <c r="T6" i="1" s="1"/>
  <c r="U6" i="1" s="1"/>
  <c r="V6" i="1" s="1"/>
  <c r="R9" i="1"/>
  <c r="T9" i="1"/>
  <c r="U9" i="1" s="1"/>
  <c r="V9" i="1" s="1"/>
  <c r="R5" i="1"/>
  <c r="T5" i="1" s="1"/>
  <c r="U5" i="1" s="1"/>
  <c r="V5" i="1" s="1"/>
  <c r="R7" i="1"/>
  <c r="T7" i="1"/>
  <c r="U7" i="1" s="1"/>
  <c r="V7" i="1" s="1"/>
  <c r="R10" i="1"/>
  <c r="T10" i="1" s="1"/>
  <c r="U10" i="1" s="1"/>
  <c r="V10" i="1" s="1"/>
  <c r="N4" i="1"/>
  <c r="AV4" i="1" s="1"/>
  <c r="N6" i="1"/>
  <c r="AV6" i="1" s="1"/>
  <c r="N9" i="1"/>
  <c r="AV9" i="1" s="1"/>
  <c r="N5" i="1"/>
  <c r="AV5" i="1" s="1"/>
  <c r="N7" i="1"/>
  <c r="AV7" i="1" s="1"/>
  <c r="N10" i="1"/>
  <c r="AV10" i="1" s="1"/>
  <c r="AS8" i="1"/>
  <c r="R8" i="1"/>
  <c r="T8" i="1"/>
  <c r="U8" i="1" s="1"/>
  <c r="V8" i="1" s="1"/>
  <c r="N8" i="1"/>
  <c r="AV8" i="1" s="1"/>
  <c r="AW8" i="1" l="1"/>
  <c r="AW10" i="1"/>
  <c r="AW9" i="1"/>
  <c r="AW7" i="1"/>
  <c r="AW5" i="1"/>
  <c r="AW6" i="1"/>
  <c r="AW4" i="1"/>
  <c r="AW11" i="1" l="1"/>
</calcChain>
</file>

<file path=xl/sharedStrings.xml><?xml version="1.0" encoding="utf-8"?>
<sst xmlns="http://schemas.openxmlformats.org/spreadsheetml/2006/main" count="145" uniqueCount="129">
  <si>
    <t>*Цена за единицу измерения, используемая для расчета НМЦК, руб.</t>
  </si>
  <si>
    <t>**Цена за единицу измерения, используемая для расчета НМЦК, руб. **(с НДС)</t>
  </si>
  <si>
    <t>Количество</t>
  </si>
  <si>
    <t>Стоимость (руб.)</t>
  </si>
  <si>
    <t>Каталог товаров, работ, услуг для обеспечения государственных и муниципальных нужд</t>
  </si>
  <si>
    <t>ТЗ ТЗ ТЗ</t>
  </si>
  <si>
    <t>Источник информации №1 минимальная цена с применением метода анализа рынка (цена за единицу измерения товара  без НДС, руб.).</t>
  </si>
  <si>
    <t>Источник информации №4 Тарифный метод</t>
  </si>
  <si>
    <r>
      <t xml:space="preserve">Источник информации №4 Тарифный метод </t>
    </r>
    <r>
      <rPr>
        <sz val="9"/>
        <color rgb="FF000000"/>
        <rFont val="Times New Roman"/>
        <family val="1"/>
        <charset val="204"/>
      </rPr>
      <t>цена за единицу измерения товара в соответст с ЕСКЛП с оптовой надбавкой (без НДС, руб.).</t>
    </r>
  </si>
  <si>
    <t>№ п/п</t>
  </si>
  <si>
    <t>Код позиции КТРУ</t>
  </si>
  <si>
    <t>Код по ОКПД2</t>
  </si>
  <si>
    <t>Международное непатентованное наименование лек. средства (МНН)</t>
  </si>
  <si>
    <t>Дозировка единицы измерения</t>
  </si>
  <si>
    <t>Лекарственная форма</t>
  </si>
  <si>
    <t>Количество ТРУ</t>
  </si>
  <si>
    <t>средневзвешенная цена с оптовой надбавкой (без НДС) руб.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</si>
  <si>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</si>
  <si>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</si>
  <si>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</si>
  <si>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</si>
  <si>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</si>
  <si>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Коли-
чество в потреб. упаков-
ке</t>
  </si>
  <si>
    <t>Предельная цена руб. без НДС</t>
  </si>
  <si>
    <t>№ РУ</t>
  </si>
  <si>
    <t>Дата регистрации цены
(№ решения)</t>
  </si>
  <si>
    <t>Штрих-код (EAN13)</t>
  </si>
  <si>
    <t>минимальная цена с применением метода анализа рынка (цена за единицу измерения товара  без НДС, руб.).</t>
  </si>
  <si>
    <t>Классификация ФТГ</t>
  </si>
  <si>
    <t>количество единиц изм товара к закупке</t>
  </si>
  <si>
    <t>n-кол-во значений, используемых в расчете</t>
  </si>
  <si>
    <t>&lt; ц &gt; ─ средняя арифметическая величина цены единицы товара, работы, услуги;</t>
  </si>
  <si>
    <r>
      <rPr>
        <sz val="10"/>
        <color indexed="8"/>
        <rFont val="Calibri"/>
        <family val="2"/>
        <charset val="204"/>
      </rPr>
      <t xml:space="preserve">δ ─ </t>
    </r>
    <r>
      <rPr>
        <sz val="10"/>
        <color indexed="8"/>
        <rFont val="Times New Roman"/>
        <family val="1"/>
        <charset val="204"/>
      </rPr>
      <t>Среднее квадратичное отклонение</t>
    </r>
  </si>
  <si>
    <r>
      <t xml:space="preserve">V </t>
    </r>
    <r>
      <rPr>
        <sz val="10"/>
        <color indexed="8"/>
        <rFont val="Times New Roman"/>
        <family val="1"/>
        <charset val="204"/>
      </rPr>
      <t>─ коэффициент вариации</t>
    </r>
  </si>
  <si>
    <t>Обосновани, дополлнение к ТЗ</t>
  </si>
  <si>
    <t>* Источник информации №2 (средневзвешенная цена за единицу измерения товара, цена за единицу измерения товара без НДС, руб.). не применялся, за предшествующие 12 месяцев на данный лекрственный препарат нет заключенных и исплоненных ГК.</t>
  </si>
  <si>
    <t xml:space="preserve"> Единица измерения товара в соответст с есклп</t>
  </si>
  <si>
    <r>
      <t xml:space="preserve">*Источник информации №2 </t>
    </r>
    <r>
      <rPr>
        <sz val="9"/>
        <color rgb="FF000000"/>
        <rFont val="Times New Roman"/>
        <family val="1"/>
        <charset val="204"/>
      </rPr>
      <t xml:space="preserve">(средневзвешенная цена за единицу измерения товара, </t>
    </r>
    <r>
      <rPr>
        <b/>
        <sz val="9"/>
        <color rgb="FF000000"/>
        <rFont val="Times New Roman"/>
        <family val="1"/>
        <charset val="204"/>
      </rPr>
      <t>цена за единицу измерения товара без НДС, руб.).</t>
    </r>
  </si>
  <si>
    <r>
      <t>**</t>
    </r>
    <r>
      <rPr>
        <b/>
        <sz val="9"/>
        <color rgb="FF000000"/>
        <rFont val="Times New Roman"/>
        <family val="1"/>
        <charset val="204"/>
      </rPr>
      <t>Источник информации №3</t>
    </r>
    <r>
      <rPr>
        <sz val="9"/>
        <color rgb="FF000000"/>
        <rFont val="Times New Roman"/>
        <family val="1"/>
        <charset val="204"/>
      </rPr>
      <t xml:space="preserve"> референтная цена за единицу измерения</t>
    </r>
  </si>
  <si>
    <t>Исполнитель провизор ОМК</t>
  </si>
  <si>
    <t>Джерхум Е.И.</t>
  </si>
  <si>
    <t>мл</t>
  </si>
  <si>
    <t>Предельная цена руб. с опт надбавкой, без НДС</t>
  </si>
  <si>
    <t>Предельная цена руб. с опт надбавкой, без НДС за ед. измерения в ссоотв с ЕСКЛП</t>
  </si>
  <si>
    <t>Потребность и закупка согласованы ст. мед. Сестра</t>
  </si>
  <si>
    <t>Пересчет ед измерения в соответствие с ЕСКЛП</t>
  </si>
  <si>
    <t>количество упаковок</t>
  </si>
  <si>
    <t>количество лек форм</t>
  </si>
  <si>
    <t>колво ед измерения</t>
  </si>
  <si>
    <t>Признак ЖНВЛП</t>
  </si>
  <si>
    <t>V</t>
  </si>
  <si>
    <t>21.20.10.236</t>
  </si>
  <si>
    <t>21.20.10.110</t>
  </si>
  <si>
    <t>Психоаналептики</t>
  </si>
  <si>
    <t>Препараты для лечения заболеваний пищеварительного тракта и обмена веществ</t>
  </si>
  <si>
    <t xml:space="preserve">Вл.Вып.к.Перв.Уп.Втор.Уп.Пр.ПАО "Биосинтез", Россия (5834001025); </t>
  </si>
  <si>
    <t>Павлова С.В.</t>
  </si>
  <si>
    <t>Номер государственного контракта:</t>
  </si>
  <si>
    <t>1*</t>
  </si>
  <si>
    <t>2*</t>
  </si>
  <si>
    <t>Земский Е.В.</t>
  </si>
  <si>
    <t>Потребность и закупка согласованы врач - гериатр</t>
  </si>
  <si>
    <t>ГЕМОДЕРИВАТ КРОВИ ТЕЛЯТ</t>
  </si>
  <si>
    <t>ВИНПОЦЕТИН</t>
  </si>
  <si>
    <t>ХОЛИНА АЛЬФОСЦЕРАТ</t>
  </si>
  <si>
    <t>ТОЛПЕРИЗОН</t>
  </si>
  <si>
    <t>КОМПЛЕКС ПЕПТИДОВ ИЗ ГОЛОВНОГО МОЗГА СВИНЬИ</t>
  </si>
  <si>
    <t>ИНОЗИН+НИКОТИНАМИД+РИБОФЛАВИН+ЯНТАРНАЯ КИСЛОТА</t>
  </si>
  <si>
    <t>ЛЕВОКАРНИТИН</t>
  </si>
  <si>
    <t>40 мг/мл</t>
  </si>
  <si>
    <t>5 мг/мл</t>
  </si>
  <si>
    <t>250 мг/мл</t>
  </si>
  <si>
    <t>150 мг</t>
  </si>
  <si>
    <t>215.2 мг/мл</t>
  </si>
  <si>
    <t xml:space="preserve"> 20 мг+10 мг+2 мг+100 мг/мл</t>
  </si>
  <si>
    <t>100 мг/мл</t>
  </si>
  <si>
    <t>Раствор для инъекций</t>
  </si>
  <si>
    <t>Концентрат для приготовления раствора для инфузий</t>
  </si>
  <si>
    <t>Раствор для внутривенного и внутримышечного введения</t>
  </si>
  <si>
    <t>Таблетки, покрытые оболочкой</t>
  </si>
  <si>
    <t>Раствор для внутривенного введения</t>
  </si>
  <si>
    <t>21.20.10.139-000015-1-00002-0000000000000</t>
  </si>
  <si>
    <t>21.20.10.236-000002-1-00160-0000000000000</t>
  </si>
  <si>
    <t>21.20.10.239-000001-1-00069-0000000000000</t>
  </si>
  <si>
    <t>21.20.10.225-000010-1-00028-0000000000000</t>
  </si>
  <si>
    <t>21.20.10.236-000084-1-00001-0000000000000</t>
  </si>
  <si>
    <t>21.20.10.239-000025-1-00019-0000000000000</t>
  </si>
  <si>
    <t>21.20.10.110-000006-1-00051-0000000000000</t>
  </si>
  <si>
    <t>Препараты гематологические прочие</t>
  </si>
  <si>
    <t>21.20.10.139</t>
  </si>
  <si>
    <t>21.20.10.239</t>
  </si>
  <si>
    <t>21.20.10.225</t>
  </si>
  <si>
    <t>Препараты для лечения заболеваний нервной системы прочие</t>
  </si>
  <si>
    <t>Миорелаксанты</t>
  </si>
  <si>
    <t>НМЦК Расчет начальной максимальной стоимости контракта  на поставку лекарственных препаратов для дневного стационара гериатрического профиля СПб ГБУЗ «ГП№71» в четвертом квартале 2023 года.</t>
  </si>
  <si>
    <t>шт</t>
  </si>
  <si>
    <t>Вх. №5015 от 14.11.2023</t>
  </si>
  <si>
    <t>Вх. №5014 от 14.11.2023</t>
  </si>
  <si>
    <t>Вх. №5013 от 14.11.2023</t>
  </si>
  <si>
    <t>Номер государственного контракта:  № 0372200038223000072 от 02.05.2023</t>
  </si>
  <si>
    <t>Номер государственного контракта:  № 0372200038223000082 от 16.05.2023</t>
  </si>
  <si>
    <t>Номер государственного контракта:  № 0372200038223000095 от 05.06.2023</t>
  </si>
  <si>
    <t>Номер государственного контракта:  № 0372200038223000036 от 04.04.2023</t>
  </si>
  <si>
    <t>Винпоцетин</t>
  </si>
  <si>
    <t>концентрат для приготовления раствора для инфузий, 5 мг/мл, 2 мл - ампулы (10)  - пачки картонные</t>
  </si>
  <si>
    <t>ЛП-002430
06.12.2022
(1673/20-22/ОС)</t>
  </si>
  <si>
    <t>раствор для инъекций, 5 мл - ампулы (5)  - пачки картонные</t>
  </si>
  <si>
    <t>N06BX</t>
  </si>
  <si>
    <t>Холина альфосцерат</t>
  </si>
  <si>
    <t>раствор для внутривенного и внутримышечного введения, 250 мг/мл, 4 мл - ампулы (5)  - пачки картонные</t>
  </si>
  <si>
    <t xml:space="preserve">Вл.Вып.к.Перв.Уп.Втор.Уп.Общество с ограниченной ответственностью "Б-ФАРМ" (ООО "Б-ФАРМ"), Россия (5032209300); Пр.Общество с ограниченной ответственностью "Б-ФАРМ" (ООО "Б-ФАРМ"), Россия (5032209300); </t>
  </si>
  <si>
    <t>N07AX02</t>
  </si>
  <si>
    <t>ЛП-007354</t>
  </si>
  <si>
    <t>31.03.2023 
25-7-4247376-изм</t>
  </si>
  <si>
    <t>4620058180958</t>
  </si>
  <si>
    <t>Инозин+Никотинамид+Рибофлавин+Янтарная кислота</t>
  </si>
  <si>
    <t>N07XX</t>
  </si>
  <si>
    <t>Цитофлавин®</t>
  </si>
  <si>
    <t>раствор для внутривенного введения, 10 мл - ампулы (10)  - пачки картонные</t>
  </si>
  <si>
    <t xml:space="preserve">Вл.Вып.к.Перв.Уп.Втор.Уп.Пр.Общество с ограниченной ответственностью "Научно-технологическая фармацевтическая фирма "ПОЛИСАН" (ООО "НТФФ "ПОЛИСАН"), Россия (7805023934); </t>
  </si>
  <si>
    <t>ЛП-№(000973)-(РГ-RU)</t>
  </si>
  <si>
    <t>24.03.2023 
335/20-23</t>
  </si>
  <si>
    <t>4603191000840</t>
  </si>
  <si>
    <t>**Референтная цена в расчете не используется до появления этих цен в ЕИС (согласно п.6 Порядка Приказа 1064н)</t>
  </si>
  <si>
    <t>Церебролизин</t>
  </si>
  <si>
    <t xml:space="preserve">Вл.ЭВЕР Нейро Фарма ГмбХ, Австрия (ATU 64474508); Вып.к.Перв.Уп.Втор.Уп.Пр.Закрытое акционерное общество "ФармФирма "Сотекс" (ЗАО "ФармФирма "Сотекс"), Россия (7715240941); </t>
  </si>
  <si>
    <t>П N013827/01</t>
  </si>
  <si>
    <t>08.02.2021 
 (20-4-4163254-ОПР-изм)</t>
  </si>
  <si>
    <t>4605964008039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</si>
</sst>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9]General"/>
    <numFmt numFmtId="165" formatCode="[$-10419]###\ ###"/>
    <numFmt numFmtId="166" formatCode="[$-10419]###\ ###\ ##0.00"/>
    <numFmt numFmtId="167" formatCode="#,##0.00#########"/>
  </numFmts>
  <fonts count="23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i/>
      <sz val="10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indexed="8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27"/>
        <bgColor indexed="22"/>
      </patternFill>
    </fill>
    <fill>
      <patternFill patternType="solid">
        <fgColor indexed="22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Border="0" applyProtection="0"/>
    <xf numFmtId="0" fontId="6" fillId="0" borderId="0"/>
  </cellStyleXfs>
  <cellXfs count="8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2" fontId="0" fillId="0" borderId="1" xfId="0" applyNumberFormat="1" applyBorder="1" applyAlignment="1">
      <alignment vertical="top"/>
    </xf>
    <xf numFmtId="2" fontId="11" fillId="0" borderId="1" xfId="0" applyNumberFormat="1" applyFont="1" applyBorder="1" applyAlignment="1" applyProtection="1">
      <alignment horizontal="right" vertical="top" wrapText="1" readingOrder="1"/>
      <protection locked="0"/>
    </xf>
    <xf numFmtId="2" fontId="0" fillId="2" borderId="1" xfId="0" applyNumberFormat="1" applyFill="1" applyBorder="1" applyAlignment="1">
      <alignment vertical="top"/>
    </xf>
    <xf numFmtId="4" fontId="12" fillId="0" borderId="0" xfId="0" applyNumberFormat="1" applyFont="1"/>
    <xf numFmtId="0" fontId="14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horizontal="right"/>
    </xf>
    <xf numFmtId="164" fontId="4" fillId="4" borderId="3" xfId="1" applyFont="1" applyFill="1" applyBorder="1" applyAlignment="1">
      <alignment vertical="top" wrapText="1"/>
    </xf>
    <xf numFmtId="0" fontId="7" fillId="5" borderId="3" xfId="2" applyNumberFormat="1" applyFont="1" applyFill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3" fontId="10" fillId="0" borderId="1" xfId="0" applyNumberFormat="1" applyFont="1" applyBorder="1" applyAlignment="1">
      <alignment vertical="top" wrapText="1"/>
    </xf>
    <xf numFmtId="0" fontId="0" fillId="0" borderId="1" xfId="0" applyNumberFormat="1" applyBorder="1" applyAlignment="1">
      <alignment vertical="top"/>
    </xf>
    <xf numFmtId="2" fontId="8" fillId="2" borderId="1" xfId="0" applyNumberFormat="1" applyFont="1" applyFill="1" applyBorder="1" applyAlignment="1">
      <alignment horizontal="left" vertical="top" wrapText="1"/>
    </xf>
    <xf numFmtId="0" fontId="15" fillId="0" borderId="4" xfId="0" applyFont="1" applyBorder="1" applyAlignment="1" applyProtection="1">
      <alignment horizontal="left" vertical="top" wrapText="1" readingOrder="1"/>
      <protection locked="0"/>
    </xf>
    <xf numFmtId="0" fontId="15" fillId="0" borderId="4" xfId="0" applyFont="1" applyBorder="1" applyAlignment="1" applyProtection="1">
      <alignment vertical="top" wrapText="1" readingOrder="1"/>
      <protection locked="0"/>
    </xf>
    <xf numFmtId="165" fontId="15" fillId="0" borderId="4" xfId="0" applyNumberFormat="1" applyFont="1" applyBorder="1" applyAlignment="1" applyProtection="1">
      <alignment horizontal="center" vertical="top" wrapText="1" readingOrder="1"/>
      <protection locked="0"/>
    </xf>
    <xf numFmtId="0" fontId="15" fillId="0" borderId="4" xfId="0" applyFont="1" applyBorder="1" applyAlignment="1" applyProtection="1">
      <alignment horizontal="center" vertical="top" wrapText="1" readingOrder="1"/>
      <protection locked="0"/>
    </xf>
    <xf numFmtId="0" fontId="16" fillId="0" borderId="4" xfId="0" applyFont="1" applyBorder="1" applyAlignment="1" applyProtection="1">
      <alignment horizontal="center" vertical="top" wrapText="1" readingOrder="1"/>
      <protection locked="0"/>
    </xf>
    <xf numFmtId="4" fontId="0" fillId="2" borderId="1" xfId="0" applyNumberFormat="1" applyFill="1" applyBorder="1" applyAlignment="1">
      <alignment horizontal="right" vertical="top"/>
    </xf>
    <xf numFmtId="3" fontId="0" fillId="0" borderId="1" xfId="0" applyNumberFormat="1" applyBorder="1" applyAlignment="1">
      <alignment vertical="top"/>
    </xf>
    <xf numFmtId="4" fontId="0" fillId="0" borderId="1" xfId="0" applyNumberFormat="1" applyBorder="1" applyAlignment="1">
      <alignment vertical="top"/>
    </xf>
    <xf numFmtId="166" fontId="15" fillId="0" borderId="4" xfId="0" applyNumberFormat="1" applyFont="1" applyBorder="1" applyAlignment="1" applyProtection="1">
      <alignment vertical="top" wrapText="1" readingOrder="1"/>
      <protection locked="0"/>
    </xf>
    <xf numFmtId="0" fontId="1" fillId="0" borderId="2" xfId="0" applyFont="1" applyBorder="1" applyAlignment="1">
      <alignment horizontal="center" vertical="center" wrapText="1"/>
    </xf>
    <xf numFmtId="164" fontId="4" fillId="3" borderId="7" xfId="1" applyFont="1" applyFill="1" applyBorder="1" applyAlignment="1">
      <alignment vertical="top" wrapText="1"/>
    </xf>
    <xf numFmtId="164" fontId="4" fillId="3" borderId="3" xfId="1" applyFont="1" applyFill="1" applyBorder="1" applyAlignment="1">
      <alignment vertical="top" wrapText="1"/>
    </xf>
    <xf numFmtId="164" fontId="3" fillId="0" borderId="3" xfId="1" applyFont="1" applyFill="1" applyBorder="1" applyAlignment="1">
      <alignment horizontal="left" vertical="top" wrapText="1"/>
    </xf>
    <xf numFmtId="0" fontId="8" fillId="6" borderId="3" xfId="0" applyFont="1" applyFill="1" applyBorder="1" applyAlignment="1">
      <alignment vertical="top" wrapText="1"/>
    </xf>
    <xf numFmtId="0" fontId="8" fillId="6" borderId="3" xfId="0" applyFont="1" applyFill="1" applyBorder="1" applyAlignment="1">
      <alignment horizontal="left" vertical="top" wrapText="1"/>
    </xf>
    <xf numFmtId="0" fontId="13" fillId="6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164" fontId="3" fillId="2" borderId="3" xfId="1" applyFont="1" applyFill="1" applyBorder="1" applyAlignment="1">
      <alignment horizontal="left" vertical="top" wrapText="1"/>
    </xf>
    <xf numFmtId="164" fontId="3" fillId="0" borderId="3" xfId="1" applyFont="1" applyFill="1" applyBorder="1" applyAlignment="1">
      <alignment horizontal="center" vertical="top" wrapText="1"/>
    </xf>
    <xf numFmtId="164" fontId="2" fillId="0" borderId="1" xfId="1" applyFill="1" applyBorder="1" applyAlignment="1">
      <alignment vertical="top"/>
    </xf>
    <xf numFmtId="164" fontId="4" fillId="0" borderId="1" xfId="1" applyFont="1" applyFill="1" applyBorder="1" applyAlignment="1" applyProtection="1">
      <alignment vertical="top" wrapText="1"/>
      <protection locked="0"/>
    </xf>
    <xf numFmtId="164" fontId="4" fillId="0" borderId="1" xfId="1" applyFont="1" applyFill="1" applyBorder="1" applyAlignment="1">
      <alignment horizontal="left" vertical="top" wrapText="1"/>
    </xf>
    <xf numFmtId="0" fontId="16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6" xfId="0" applyBorder="1"/>
    <xf numFmtId="0" fontId="10" fillId="0" borderId="1" xfId="0" applyFont="1" applyBorder="1" applyAlignment="1">
      <alignment vertical="center" wrapText="1"/>
    </xf>
    <xf numFmtId="164" fontId="4" fillId="0" borderId="6" xfId="1" applyFont="1" applyFill="1" applyBorder="1" applyAlignment="1">
      <alignment horizontal="left" vertical="top" wrapText="1"/>
    </xf>
    <xf numFmtId="0" fontId="0" fillId="0" borderId="9" xfId="0" applyBorder="1"/>
    <xf numFmtId="0" fontId="0" fillId="0" borderId="1" xfId="0" applyBorder="1" applyAlignment="1">
      <alignment horizontal="center" vertical="center"/>
    </xf>
    <xf numFmtId="0" fontId="0" fillId="0" borderId="3" xfId="0" applyFont="1" applyFill="1" applyBorder="1" applyAlignment="1">
      <alignment vertical="top" wrapText="1"/>
    </xf>
    <xf numFmtId="4" fontId="17" fillId="0" borderId="1" xfId="0" applyNumberFormat="1" applyFont="1" applyBorder="1" applyAlignment="1">
      <alignment horizontal="right" vertical="top"/>
    </xf>
    <xf numFmtId="3" fontId="10" fillId="0" borderId="1" xfId="0" applyNumberFormat="1" applyFont="1" applyFill="1" applyBorder="1" applyAlignment="1">
      <alignment vertical="top" wrapText="1"/>
    </xf>
    <xf numFmtId="2" fontId="0" fillId="0" borderId="1" xfId="0" applyNumberFormat="1" applyBorder="1"/>
    <xf numFmtId="2" fontId="4" fillId="0" borderId="1" xfId="0" applyNumberFormat="1" applyFont="1" applyBorder="1" applyAlignment="1" applyProtection="1">
      <alignment horizontal="center" vertical="top" wrapText="1"/>
      <protection locked="0"/>
    </xf>
    <xf numFmtId="4" fontId="4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1" xfId="0" applyFont="1" applyBorder="1" applyAlignment="1" applyProtection="1">
      <alignment horizontal="left" vertical="center" wrapText="1"/>
    </xf>
    <xf numFmtId="0" fontId="18" fillId="0" borderId="1" xfId="0" applyFont="1" applyBorder="1" applyAlignment="1" applyProtection="1">
      <alignment horizontal="left" vertical="center" wrapText="1"/>
    </xf>
    <xf numFmtId="164" fontId="19" fillId="0" borderId="1" xfId="1" applyFont="1" applyFill="1" applyBorder="1" applyAlignment="1" applyProtection="1">
      <alignment vertical="top" wrapText="1"/>
      <protection locked="0"/>
    </xf>
    <xf numFmtId="14" fontId="0" fillId="0" borderId="0" xfId="0" applyNumberFormat="1" applyAlignment="1">
      <alignment horizontal="right"/>
    </xf>
    <xf numFmtId="14" fontId="0" fillId="0" borderId="0" xfId="0" applyNumberFormat="1"/>
    <xf numFmtId="167" fontId="5" fillId="0" borderId="1" xfId="0" applyNumberFormat="1" applyFont="1" applyBorder="1" applyAlignment="1">
      <alignment horizontal="center" vertical="center" wrapText="1" shrinkToFit="1"/>
    </xf>
    <xf numFmtId="167" fontId="20" fillId="0" borderId="1" xfId="0" applyNumberFormat="1" applyFont="1" applyBorder="1" applyAlignment="1">
      <alignment horizontal="left" vertical="center" wrapText="1" shrinkToFit="1"/>
    </xf>
    <xf numFmtId="0" fontId="11" fillId="0" borderId="4" xfId="0" applyFont="1" applyBorder="1" applyAlignment="1" applyProtection="1">
      <alignment vertical="top" wrapText="1" readingOrder="1"/>
      <protection locked="0"/>
    </xf>
    <xf numFmtId="0" fontId="21" fillId="0" borderId="0" xfId="0" applyFont="1"/>
    <xf numFmtId="0" fontId="22" fillId="0" borderId="4" xfId="0" applyFont="1" applyBorder="1" applyAlignment="1" applyProtection="1">
      <alignment vertical="top" wrapText="1" readingOrder="1"/>
      <protection locked="0"/>
    </xf>
    <xf numFmtId="14" fontId="15" fillId="0" borderId="1" xfId="0" applyNumberFormat="1" applyFont="1" applyBorder="1" applyAlignment="1" applyProtection="1">
      <alignment horizontal="center" vertical="top" wrapText="1" readingOrder="1"/>
      <protection locked="0"/>
    </xf>
    <xf numFmtId="165" fontId="11" fillId="0" borderId="4" xfId="0" applyNumberFormat="1" applyFont="1" applyBorder="1" applyAlignment="1" applyProtection="1">
      <alignment horizontal="center" vertical="top" wrapText="1" readingOrder="1"/>
      <protection locked="0"/>
    </xf>
    <xf numFmtId="166" fontId="11" fillId="0" borderId="4" xfId="0" applyNumberFormat="1" applyFont="1" applyBorder="1" applyAlignment="1" applyProtection="1">
      <alignment vertical="top" wrapText="1" readingOrder="1"/>
      <protection locked="0"/>
    </xf>
    <xf numFmtId="0" fontId="11" fillId="0" borderId="4" xfId="0" applyFont="1" applyBorder="1" applyAlignment="1" applyProtection="1">
      <alignment horizontal="center" vertical="top" wrapText="1" readingOrder="1"/>
      <protection locked="0"/>
    </xf>
    <xf numFmtId="0" fontId="9" fillId="0" borderId="4" xfId="0" applyFont="1" applyBorder="1" applyAlignment="1" applyProtection="1">
      <alignment horizontal="center" vertical="top" wrapText="1" readingOrder="1"/>
      <protection locked="0"/>
    </xf>
    <xf numFmtId="0" fontId="11" fillId="0" borderId="4" xfId="0" applyFont="1" applyBorder="1" applyAlignment="1" applyProtection="1">
      <alignment horizontal="left" vertical="top" wrapText="1" readingOrder="1"/>
      <protection locked="0"/>
    </xf>
    <xf numFmtId="0" fontId="0" fillId="0" borderId="0" xfId="0" applyAlignment="1">
      <alignment horizontal="left"/>
    </xf>
    <xf numFmtId="164" fontId="1" fillId="0" borderId="3" xfId="1" applyFont="1" applyFill="1" applyBorder="1" applyAlignment="1">
      <alignment horizontal="center" vertical="center" textRotation="90" wrapText="1"/>
    </xf>
    <xf numFmtId="164" fontId="1" fillId="0" borderId="8" xfId="1" applyFont="1" applyFill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1" applyFont="1" applyFill="1" applyBorder="1" applyAlignment="1">
      <alignment horizontal="left" vertical="top" wrapText="1"/>
    </xf>
    <xf numFmtId="164" fontId="1" fillId="0" borderId="1" xfId="1" applyFont="1" applyFill="1" applyBorder="1" applyAlignment="1">
      <alignment horizontal="center" vertical="top" wrapText="1"/>
    </xf>
    <xf numFmtId="164" fontId="1" fillId="2" borderId="1" xfId="1" applyFont="1" applyFill="1" applyBorder="1" applyAlignment="1">
      <alignment horizontal="left" vertical="top" wrapText="1"/>
    </xf>
    <xf numFmtId="164" fontId="1" fillId="2" borderId="3" xfId="1" applyFont="1" applyFill="1" applyBorder="1" applyAlignment="1">
      <alignment horizontal="left" vertical="top" wrapText="1"/>
    </xf>
    <xf numFmtId="164" fontId="3" fillId="2" borderId="3" xfId="1" applyFont="1" applyFill="1" applyBorder="1" applyAlignment="1">
      <alignment horizontal="center" vertical="top" wrapText="1"/>
    </xf>
    <xf numFmtId="164" fontId="3" fillId="2" borderId="8" xfId="1" applyFont="1" applyFill="1" applyBorder="1" applyAlignment="1">
      <alignment horizontal="center" vertical="top" wrapText="1"/>
    </xf>
    <xf numFmtId="164" fontId="1" fillId="2" borderId="3" xfId="1" applyFont="1" applyFill="1" applyBorder="1" applyAlignment="1">
      <alignment horizontal="center" vertical="center" textRotation="90" wrapText="1"/>
    </xf>
    <xf numFmtId="164" fontId="1" fillId="2" borderId="8" xfId="1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3">
    <cellStyle name="Excel Built-in Normal" xfId="1" xr:uid="{00000000-0005-0000-0000-000000000000}"/>
    <cellStyle name="Обычный" xfId="0" builtinId="0"/>
    <cellStyle name="Обычный_Лист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542925</xdr:colOff>
      <xdr:row>7</xdr:row>
      <xdr:rowOff>0</xdr:rowOff>
    </xdr:from>
    <xdr:to>
      <xdr:col>39</xdr:col>
      <xdr:colOff>552450</xdr:colOff>
      <xdr:row>7</xdr:row>
      <xdr:rowOff>9525</xdr:rowOff>
    </xdr:to>
    <xdr:pic>
      <xdr:nvPicPr>
        <xdr:cNvPr id="2" name="Рисунок 1" descr="https://grls.rosminzdrav.ru/gfx/blank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0" y="3390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</xdr:col>
      <xdr:colOff>0</xdr:colOff>
      <xdr:row>7</xdr:row>
      <xdr:rowOff>0</xdr:rowOff>
    </xdr:from>
    <xdr:to>
      <xdr:col>39</xdr:col>
      <xdr:colOff>9525</xdr:colOff>
      <xdr:row>7</xdr:row>
      <xdr:rowOff>9525</xdr:rowOff>
    </xdr:to>
    <xdr:pic>
      <xdr:nvPicPr>
        <xdr:cNvPr id="3" name="Рисунок 2" descr="https://grls.rosminzdrav.ru/gfx/blank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36825" y="3390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39</xdr:col>
      <xdr:colOff>542925</xdr:colOff>
      <xdr:row>7</xdr:row>
      <xdr:rowOff>0</xdr:rowOff>
    </xdr:from>
    <xdr:ext cx="9525" cy="9525"/>
    <xdr:pic>
      <xdr:nvPicPr>
        <xdr:cNvPr id="4" name="Рисунок 3" descr="https://grls.rosminzdrav.ru/gfx/blank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0" y="3390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5" name="Рисунок 4" descr="https://grls.rosminzdrav.ru/gfx/blank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56025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0</xdr:colOff>
      <xdr:row>10</xdr:row>
      <xdr:rowOff>0</xdr:rowOff>
    </xdr:from>
    <xdr:ext cx="9525" cy="9525"/>
    <xdr:pic>
      <xdr:nvPicPr>
        <xdr:cNvPr id="6" name="Рисунок 5" descr="https://grls.rosminzdrav.ru/gfx/blank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13100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7" name="Рисунок 6" descr="https://grls.rosminzdrav.ru/gfx/blank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56025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8" name="Рисунок 7" descr="https://grls.rosminzdrav.ru/gfx/blank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0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0</xdr:colOff>
      <xdr:row>10</xdr:row>
      <xdr:rowOff>0</xdr:rowOff>
    </xdr:from>
    <xdr:ext cx="9525" cy="9525"/>
    <xdr:pic>
      <xdr:nvPicPr>
        <xdr:cNvPr id="9" name="Рисунок 8" descr="https://grls.rosminzdrav.ru/gfx/blank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0075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10" name="Рисунок 9" descr="https://grls.rosminzdrav.ru/gfx/blank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0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11" name="Рисунок 10" descr="https://grls.rosminzdrav.ru/gfx/blank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0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0</xdr:colOff>
      <xdr:row>10</xdr:row>
      <xdr:rowOff>0</xdr:rowOff>
    </xdr:from>
    <xdr:ext cx="9525" cy="9525"/>
    <xdr:pic>
      <xdr:nvPicPr>
        <xdr:cNvPr id="12" name="Рисунок 11" descr="https://grls.rosminzdrav.ru/gfx/blank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40075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13" name="Рисунок 12" descr="https://grls.rosminzdrav.ru/gfx/blank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0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14" name="Рисунок 13" descr="https://grls.rosminzdrav.ru/gfx/blank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94550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0</xdr:colOff>
      <xdr:row>10</xdr:row>
      <xdr:rowOff>0</xdr:rowOff>
    </xdr:from>
    <xdr:ext cx="9525" cy="9525"/>
    <xdr:pic>
      <xdr:nvPicPr>
        <xdr:cNvPr id="15" name="Рисунок 14" descr="https://grls.rosminzdrav.ru/gfx/blank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51625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39</xdr:col>
      <xdr:colOff>542925</xdr:colOff>
      <xdr:row>10</xdr:row>
      <xdr:rowOff>0</xdr:rowOff>
    </xdr:from>
    <xdr:ext cx="9525" cy="9525"/>
    <xdr:pic>
      <xdr:nvPicPr>
        <xdr:cNvPr id="16" name="Рисунок 15" descr="https://grls.rosminzdrav.ru/gfx/blank.gif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94550" y="3333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20"/>
  <sheetViews>
    <sheetView tabSelected="1" topLeftCell="AH3" workbookViewId="0">
      <selection activeCell="G4" sqref="A4:XFD4"/>
    </sheetView>
  </sheetViews>
  <sheetFormatPr defaultRowHeight="15" x14ac:dyDescent="0.25"/>
  <cols>
    <col min="1" max="2" width="6.140625" customWidth="1"/>
    <col min="3" max="3" width="33.28515625" hidden="1" customWidth="1"/>
    <col min="4" max="4" width="16.28515625" hidden="1" customWidth="1"/>
    <col min="5" max="5" width="35.42578125" hidden="1" customWidth="1"/>
    <col min="6" max="6" width="24.5703125" customWidth="1"/>
    <col min="7" max="7" width="23.42578125" customWidth="1"/>
    <col min="8" max="8" width="46.7109375" customWidth="1"/>
    <col min="9" max="9" width="37.140625" hidden="1" customWidth="1"/>
    <col min="10" max="13" width="8.7109375" customWidth="1"/>
    <col min="14" max="14" width="8.5703125" customWidth="1"/>
    <col min="15" max="15" width="9.140625" customWidth="1"/>
    <col min="16" max="16" width="9.85546875" customWidth="1"/>
    <col min="17" max="20" width="9.140625" customWidth="1"/>
    <col min="21" max="21" width="11.5703125" customWidth="1"/>
    <col min="22" max="23" width="9.140625" customWidth="1"/>
    <col min="24" max="24" width="12.85546875" customWidth="1"/>
    <col min="25" max="29" width="12.7109375" customWidth="1"/>
    <col min="30" max="30" width="14.5703125" customWidth="1"/>
    <col min="31" max="31" width="7.140625" customWidth="1"/>
    <col min="32" max="32" width="6.5703125" customWidth="1"/>
    <col min="33" max="33" width="14.140625" customWidth="1"/>
    <col min="34" max="34" width="12" customWidth="1"/>
    <col min="35" max="35" width="36.85546875" customWidth="1"/>
    <col min="36" max="36" width="25.140625" customWidth="1"/>
    <col min="37" max="41" width="9.140625" customWidth="1"/>
    <col min="42" max="42" width="14.85546875" style="62" customWidth="1"/>
    <col min="43" max="43" width="18.5703125" customWidth="1"/>
    <col min="44" max="47" width="9.140625" customWidth="1"/>
    <col min="48" max="48" width="11.140625" customWidth="1"/>
    <col min="49" max="49" width="11.85546875" customWidth="1"/>
  </cols>
  <sheetData>
    <row r="1" spans="1:49" ht="58.5" customHeight="1" x14ac:dyDescent="0.25">
      <c r="D1" s="85" t="s">
        <v>94</v>
      </c>
      <c r="E1" s="85"/>
      <c r="F1" s="85"/>
      <c r="G1" s="85"/>
      <c r="H1" s="85"/>
      <c r="I1" s="7"/>
    </row>
    <row r="2" spans="1:49" ht="25.5" customHeight="1" x14ac:dyDescent="0.25">
      <c r="A2" s="1"/>
      <c r="B2" s="28"/>
      <c r="C2" s="76" t="s">
        <v>4</v>
      </c>
      <c r="D2" s="76"/>
      <c r="E2" s="76"/>
      <c r="F2" s="76" t="s">
        <v>5</v>
      </c>
      <c r="G2" s="76"/>
      <c r="H2" s="76"/>
      <c r="I2" s="8"/>
      <c r="J2" s="73" t="s">
        <v>45</v>
      </c>
      <c r="K2" s="74"/>
      <c r="L2" s="74"/>
      <c r="M2" s="74"/>
      <c r="N2" s="75"/>
      <c r="O2" s="77" t="s">
        <v>6</v>
      </c>
      <c r="P2" s="77"/>
      <c r="Q2" s="77"/>
      <c r="R2" s="77"/>
      <c r="S2" s="77"/>
      <c r="T2" s="77"/>
      <c r="U2" s="77"/>
      <c r="V2" s="77"/>
      <c r="W2" s="77"/>
      <c r="X2" s="78" t="s">
        <v>37</v>
      </c>
      <c r="Y2" s="78"/>
      <c r="Z2" s="78"/>
      <c r="AA2" s="78"/>
      <c r="AB2" s="78"/>
      <c r="AC2" s="78"/>
      <c r="AD2" s="78"/>
      <c r="AE2" s="78"/>
      <c r="AF2" s="81" t="s">
        <v>38</v>
      </c>
      <c r="AG2" s="78" t="s">
        <v>7</v>
      </c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9" t="s">
        <v>8</v>
      </c>
      <c r="AT2" s="71" t="s">
        <v>0</v>
      </c>
      <c r="AU2" s="71" t="s">
        <v>1</v>
      </c>
      <c r="AV2" s="71" t="s">
        <v>2</v>
      </c>
      <c r="AW2" s="83" t="s">
        <v>3</v>
      </c>
    </row>
    <row r="3" spans="1:49" ht="178.5" customHeight="1" x14ac:dyDescent="0.25">
      <c r="A3" s="29" t="s">
        <v>9</v>
      </c>
      <c r="B3" s="29" t="s">
        <v>49</v>
      </c>
      <c r="C3" s="30" t="s">
        <v>10</v>
      </c>
      <c r="D3" s="30" t="s">
        <v>11</v>
      </c>
      <c r="E3" s="30" t="s">
        <v>28</v>
      </c>
      <c r="F3" s="13" t="s">
        <v>12</v>
      </c>
      <c r="G3" s="13" t="s">
        <v>13</v>
      </c>
      <c r="H3" s="13" t="s">
        <v>14</v>
      </c>
      <c r="I3" s="13" t="s">
        <v>34</v>
      </c>
      <c r="J3" s="14" t="s">
        <v>36</v>
      </c>
      <c r="K3" s="14" t="s">
        <v>46</v>
      </c>
      <c r="L3" s="14" t="s">
        <v>47</v>
      </c>
      <c r="M3" s="14" t="s">
        <v>48</v>
      </c>
      <c r="N3" s="14" t="s">
        <v>29</v>
      </c>
      <c r="O3" s="31" t="s">
        <v>96</v>
      </c>
      <c r="P3" s="31" t="s">
        <v>97</v>
      </c>
      <c r="Q3" s="31" t="s">
        <v>98</v>
      </c>
      <c r="R3" s="31"/>
      <c r="S3" s="32" t="s">
        <v>30</v>
      </c>
      <c r="T3" s="33" t="s">
        <v>31</v>
      </c>
      <c r="U3" s="33" t="s">
        <v>32</v>
      </c>
      <c r="V3" s="34" t="s">
        <v>33</v>
      </c>
      <c r="W3" s="35" t="s">
        <v>27</v>
      </c>
      <c r="X3" s="48" t="s">
        <v>99</v>
      </c>
      <c r="Y3" s="48" t="s">
        <v>100</v>
      </c>
      <c r="Z3" s="48" t="s">
        <v>101</v>
      </c>
      <c r="AA3" s="48" t="s">
        <v>102</v>
      </c>
      <c r="AB3" s="36" t="s">
        <v>57</v>
      </c>
      <c r="AC3" s="36"/>
      <c r="AD3" s="36" t="s">
        <v>15</v>
      </c>
      <c r="AE3" s="37" t="s">
        <v>16</v>
      </c>
      <c r="AF3" s="82"/>
      <c r="AG3" s="38" t="s">
        <v>17</v>
      </c>
      <c r="AH3" s="38" t="s">
        <v>18</v>
      </c>
      <c r="AI3" s="38" t="s">
        <v>19</v>
      </c>
      <c r="AJ3" s="38" t="s">
        <v>20</v>
      </c>
      <c r="AK3" s="38" t="s">
        <v>21</v>
      </c>
      <c r="AL3" s="38" t="s">
        <v>22</v>
      </c>
      <c r="AM3" s="38" t="s">
        <v>23</v>
      </c>
      <c r="AN3" s="38" t="s">
        <v>42</v>
      </c>
      <c r="AO3" s="38" t="s">
        <v>43</v>
      </c>
      <c r="AP3" s="38" t="s">
        <v>24</v>
      </c>
      <c r="AQ3" s="38" t="s">
        <v>25</v>
      </c>
      <c r="AR3" s="38" t="s">
        <v>26</v>
      </c>
      <c r="AS3" s="80"/>
      <c r="AT3" s="72"/>
      <c r="AU3" s="72"/>
      <c r="AV3" s="72"/>
      <c r="AW3" s="84"/>
    </row>
    <row r="4" spans="1:49" ht="30" customHeight="1" x14ac:dyDescent="0.25">
      <c r="A4" s="47" t="s">
        <v>58</v>
      </c>
      <c r="B4" s="47" t="s">
        <v>50</v>
      </c>
      <c r="C4" s="54" t="s">
        <v>82</v>
      </c>
      <c r="D4" s="39" t="s">
        <v>51</v>
      </c>
      <c r="E4" s="40" t="s">
        <v>53</v>
      </c>
      <c r="F4" s="56" t="s">
        <v>63</v>
      </c>
      <c r="G4" s="40" t="s">
        <v>70</v>
      </c>
      <c r="H4" s="40" t="s">
        <v>77</v>
      </c>
      <c r="I4" s="46"/>
      <c r="J4" s="41" t="s">
        <v>41</v>
      </c>
      <c r="K4" s="15">
        <v>59</v>
      </c>
      <c r="L4" s="15">
        <v>10</v>
      </c>
      <c r="M4" s="15">
        <v>2</v>
      </c>
      <c r="N4" s="16">
        <f t="shared" ref="N4:N10" si="0">K4*L4*M4</f>
        <v>1180</v>
      </c>
      <c r="O4" s="3">
        <v>4.2699999999999996</v>
      </c>
      <c r="P4" s="3">
        <v>4.37</v>
      </c>
      <c r="Q4" s="3">
        <v>4.4800000000000004</v>
      </c>
      <c r="R4" s="3">
        <f t="shared" ref="R4:R10" si="1">O4+P4+Q4</f>
        <v>13.12</v>
      </c>
      <c r="S4" s="17">
        <v>3</v>
      </c>
      <c r="T4" s="3">
        <f t="shared" ref="T4:T10" si="2">R4/S4</f>
        <v>4.37</v>
      </c>
      <c r="U4" s="3">
        <f t="shared" ref="U4:U10" si="3">SQRT(((Q4-T4)^2+(P4-T4)^2+(O4-T4)^2/(S4-1)))</f>
        <v>0.13</v>
      </c>
      <c r="V4" s="3">
        <f t="shared" ref="V4:V10" si="4">(U4/T4)*100</f>
        <v>2.97</v>
      </c>
      <c r="W4" s="18">
        <f t="shared" ref="W4:W10" si="5">O4</f>
        <v>4.2699999999999996</v>
      </c>
      <c r="X4" s="9"/>
      <c r="Y4" s="9"/>
      <c r="Z4" s="9"/>
      <c r="AA4" s="51"/>
      <c r="AB4" s="51"/>
      <c r="AC4" s="9">
        <f>X4+Y4+Z4+AA4+AB4</f>
        <v>0</v>
      </c>
      <c r="AD4" s="50"/>
      <c r="AE4" s="5"/>
      <c r="AF4" s="5"/>
      <c r="AG4" s="40" t="s">
        <v>103</v>
      </c>
      <c r="AH4" s="40" t="s">
        <v>103</v>
      </c>
      <c r="AI4" s="40" t="s">
        <v>104</v>
      </c>
      <c r="AJ4" s="40" t="s">
        <v>55</v>
      </c>
      <c r="AK4" s="40"/>
      <c r="AL4" s="40">
        <v>20</v>
      </c>
      <c r="AM4" s="59">
        <v>92.9</v>
      </c>
      <c r="AN4" s="59">
        <f>AM4*1.18</f>
        <v>109.622</v>
      </c>
      <c r="AO4" s="59">
        <f>AN4/20</f>
        <v>5.4810999999999996</v>
      </c>
      <c r="AP4" s="60" t="s">
        <v>105</v>
      </c>
      <c r="AQ4" s="64">
        <v>44901</v>
      </c>
      <c r="AR4" s="42"/>
      <c r="AS4" s="24">
        <f>AO4</f>
        <v>5.48</v>
      </c>
      <c r="AT4" s="3">
        <f>AS4</f>
        <v>5.48</v>
      </c>
      <c r="AU4" s="3">
        <f t="shared" ref="AU4:AU10" si="6">AT4*1.1</f>
        <v>6.03</v>
      </c>
      <c r="AV4" s="25">
        <f t="shared" ref="AV4:AV10" si="7">N4</f>
        <v>1180</v>
      </c>
      <c r="AW4" s="26">
        <f t="shared" ref="AW4:AW10" si="8">AU4*AV4</f>
        <v>7115.4</v>
      </c>
    </row>
    <row r="5" spans="1:49" ht="50.25" customHeight="1" x14ac:dyDescent="0.25">
      <c r="A5" s="47" t="s">
        <v>59</v>
      </c>
      <c r="B5" s="47" t="s">
        <v>50</v>
      </c>
      <c r="C5" s="55" t="s">
        <v>85</v>
      </c>
      <c r="D5" s="39" t="s">
        <v>51</v>
      </c>
      <c r="E5" s="40" t="s">
        <v>53</v>
      </c>
      <c r="F5" s="56" t="s">
        <v>66</v>
      </c>
      <c r="G5" s="40" t="s">
        <v>73</v>
      </c>
      <c r="H5" s="40" t="s">
        <v>76</v>
      </c>
      <c r="I5" s="43"/>
      <c r="J5" s="41" t="s">
        <v>41</v>
      </c>
      <c r="K5" s="15">
        <v>30</v>
      </c>
      <c r="L5" s="15">
        <v>5</v>
      </c>
      <c r="M5" s="15">
        <v>5</v>
      </c>
      <c r="N5" s="16">
        <f>K5*L5*M5</f>
        <v>750</v>
      </c>
      <c r="O5" s="3">
        <v>40.33</v>
      </c>
      <c r="P5" s="3">
        <v>40.369999999999997</v>
      </c>
      <c r="Q5" s="3">
        <v>40.39</v>
      </c>
      <c r="R5" s="3">
        <f>O5+P5+Q5</f>
        <v>121.09</v>
      </c>
      <c r="S5" s="17">
        <v>3</v>
      </c>
      <c r="T5" s="3">
        <f>R5/S5</f>
        <v>40.36</v>
      </c>
      <c r="U5" s="3">
        <f>SQRT(((Q5-T5)^2+(P5-T5)^2+(O5-T5)^2/(S5-1)))</f>
        <v>0.04</v>
      </c>
      <c r="V5" s="3">
        <f>(U5/T5)*100</f>
        <v>0.1</v>
      </c>
      <c r="W5" s="18">
        <f t="shared" si="5"/>
        <v>40.33</v>
      </c>
      <c r="X5" s="9"/>
      <c r="Y5" s="9"/>
      <c r="Z5" s="3"/>
      <c r="AA5" s="3"/>
      <c r="AB5" s="3"/>
      <c r="AC5" s="9">
        <f>X5+Y5+Z5+AA5+AB5</f>
        <v>0</v>
      </c>
      <c r="AD5" s="50"/>
      <c r="AE5" s="5"/>
      <c r="AF5" s="5"/>
      <c r="AG5" s="69"/>
      <c r="AH5" s="61" t="s">
        <v>124</v>
      </c>
      <c r="AI5" s="61" t="s">
        <v>106</v>
      </c>
      <c r="AJ5" s="61" t="s">
        <v>125</v>
      </c>
      <c r="AK5" s="61" t="s">
        <v>107</v>
      </c>
      <c r="AL5" s="65">
        <v>5</v>
      </c>
      <c r="AM5" s="66">
        <v>879.92</v>
      </c>
      <c r="AN5" s="3">
        <f>AM5*1.1</f>
        <v>967.91</v>
      </c>
      <c r="AO5" s="3">
        <f>AN5/AL5/5</f>
        <v>38.72</v>
      </c>
      <c r="AP5" s="61" t="s">
        <v>126</v>
      </c>
      <c r="AQ5" s="67" t="s">
        <v>127</v>
      </c>
      <c r="AR5" s="68" t="s">
        <v>128</v>
      </c>
      <c r="AS5" s="24">
        <f t="shared" ref="AS5:AS7" si="9">AO5</f>
        <v>38.72</v>
      </c>
      <c r="AT5" s="3">
        <f>W5</f>
        <v>40.33</v>
      </c>
      <c r="AU5" s="3">
        <f>AT5*1.1</f>
        <v>44.36</v>
      </c>
      <c r="AV5" s="25">
        <f>N5</f>
        <v>750</v>
      </c>
      <c r="AW5" s="26">
        <f>AU5*AV5</f>
        <v>33270</v>
      </c>
    </row>
    <row r="6" spans="1:49" ht="29.25" customHeight="1" x14ac:dyDescent="0.25">
      <c r="A6" s="47">
        <v>3</v>
      </c>
      <c r="B6" s="47" t="s">
        <v>50</v>
      </c>
      <c r="C6" s="54" t="s">
        <v>83</v>
      </c>
      <c r="D6" s="39" t="s">
        <v>90</v>
      </c>
      <c r="E6" s="40" t="s">
        <v>92</v>
      </c>
      <c r="F6" s="56" t="s">
        <v>64</v>
      </c>
      <c r="G6" s="40" t="s">
        <v>71</v>
      </c>
      <c r="H6" s="40" t="s">
        <v>78</v>
      </c>
      <c r="I6" s="43"/>
      <c r="J6" s="41" t="s">
        <v>41</v>
      </c>
      <c r="K6" s="15">
        <v>55</v>
      </c>
      <c r="L6" s="15">
        <v>5</v>
      </c>
      <c r="M6" s="15">
        <v>4</v>
      </c>
      <c r="N6" s="16">
        <f t="shared" si="0"/>
        <v>1100</v>
      </c>
      <c r="O6" s="3">
        <v>11.18</v>
      </c>
      <c r="P6" s="3">
        <v>11.2</v>
      </c>
      <c r="Q6" s="3">
        <v>11.31</v>
      </c>
      <c r="R6" s="3">
        <f t="shared" si="1"/>
        <v>33.69</v>
      </c>
      <c r="S6" s="17">
        <v>3</v>
      </c>
      <c r="T6" s="3">
        <f t="shared" si="2"/>
        <v>11.23</v>
      </c>
      <c r="U6" s="3">
        <f t="shared" si="3"/>
        <v>0.09</v>
      </c>
      <c r="V6" s="3">
        <f t="shared" si="4"/>
        <v>0.8</v>
      </c>
      <c r="W6" s="18">
        <f t="shared" si="5"/>
        <v>11.18</v>
      </c>
      <c r="X6" s="9">
        <v>23600</v>
      </c>
      <c r="Y6" s="9"/>
      <c r="Z6" s="9"/>
      <c r="AA6" s="9"/>
      <c r="AB6" s="9"/>
      <c r="AC6" s="9">
        <f>X6+Y6+Z6+AA6+AB6</f>
        <v>23600</v>
      </c>
      <c r="AD6" s="50">
        <v>2200</v>
      </c>
      <c r="AE6" s="5">
        <f t="shared" ref="AE6:AE10" si="10">AC6/AD6</f>
        <v>10.73</v>
      </c>
      <c r="AF6" s="5"/>
      <c r="AG6" s="69" t="s">
        <v>108</v>
      </c>
      <c r="AH6" s="61" t="s">
        <v>108</v>
      </c>
      <c r="AI6" s="61" t="s">
        <v>109</v>
      </c>
      <c r="AJ6" s="61" t="s">
        <v>110</v>
      </c>
      <c r="AK6" s="61" t="s">
        <v>111</v>
      </c>
      <c r="AL6" s="65">
        <v>5</v>
      </c>
      <c r="AM6" s="66">
        <v>675.45</v>
      </c>
      <c r="AN6" s="4">
        <f>AM6*1.1</f>
        <v>743</v>
      </c>
      <c r="AO6" s="4">
        <f>AN6/AL6/4</f>
        <v>37.15</v>
      </c>
      <c r="AP6" s="61" t="s">
        <v>112</v>
      </c>
      <c r="AQ6" s="67" t="s">
        <v>113</v>
      </c>
      <c r="AR6" s="68" t="s">
        <v>114</v>
      </c>
      <c r="AS6" s="24">
        <f t="shared" si="9"/>
        <v>37.15</v>
      </c>
      <c r="AT6" s="3">
        <f>W6</f>
        <v>11.18</v>
      </c>
      <c r="AU6" s="3">
        <f t="shared" si="6"/>
        <v>12.3</v>
      </c>
      <c r="AV6" s="25">
        <f t="shared" si="7"/>
        <v>1100</v>
      </c>
      <c r="AW6" s="26">
        <f t="shared" si="8"/>
        <v>13530</v>
      </c>
    </row>
    <row r="7" spans="1:49" ht="64.5" customHeight="1" x14ac:dyDescent="0.25">
      <c r="A7" s="47">
        <v>4</v>
      </c>
      <c r="B7" s="47" t="s">
        <v>50</v>
      </c>
      <c r="C7" s="54" t="s">
        <v>86</v>
      </c>
      <c r="D7" s="39" t="s">
        <v>90</v>
      </c>
      <c r="E7" s="40" t="s">
        <v>92</v>
      </c>
      <c r="F7" s="56" t="s">
        <v>67</v>
      </c>
      <c r="G7" s="40" t="s">
        <v>74</v>
      </c>
      <c r="H7" s="40" t="s">
        <v>80</v>
      </c>
      <c r="I7" s="43"/>
      <c r="J7" s="41" t="s">
        <v>41</v>
      </c>
      <c r="K7" s="15">
        <v>155</v>
      </c>
      <c r="L7" s="15">
        <v>10</v>
      </c>
      <c r="M7" s="15">
        <v>10</v>
      </c>
      <c r="N7" s="16">
        <f>K7*L7*M7</f>
        <v>15500</v>
      </c>
      <c r="O7" s="3">
        <v>11.95</v>
      </c>
      <c r="P7" s="3">
        <v>11.99</v>
      </c>
      <c r="Q7" s="3">
        <v>12.05</v>
      </c>
      <c r="R7" s="3">
        <f>O7+P7+Q7</f>
        <v>35.99</v>
      </c>
      <c r="S7" s="17">
        <v>3</v>
      </c>
      <c r="T7" s="3">
        <f>R7/S7</f>
        <v>12</v>
      </c>
      <c r="U7" s="3">
        <f>SQRT(((Q7-T7)^2+(P7-T7)^2+(O7-T7)^2/(S7-1)))</f>
        <v>0.06</v>
      </c>
      <c r="V7" s="3">
        <f>(U7/T7)*100</f>
        <v>0.5</v>
      </c>
      <c r="W7" s="18">
        <f t="shared" si="5"/>
        <v>11.95</v>
      </c>
      <c r="X7" s="9">
        <v>383426.37</v>
      </c>
      <c r="Y7" s="9"/>
      <c r="Z7" s="9"/>
      <c r="AA7" s="9"/>
      <c r="AB7" s="9"/>
      <c r="AC7" s="9">
        <f>X7+Y7+Z7+AA7+AB7</f>
        <v>383426.37</v>
      </c>
      <c r="AD7" s="50">
        <v>35000</v>
      </c>
      <c r="AE7" s="5">
        <f t="shared" si="10"/>
        <v>10.96</v>
      </c>
      <c r="AF7" s="5"/>
      <c r="AG7" s="69" t="s">
        <v>115</v>
      </c>
      <c r="AH7" s="61" t="s">
        <v>117</v>
      </c>
      <c r="AI7" s="61" t="s">
        <v>118</v>
      </c>
      <c r="AJ7" s="61" t="s">
        <v>119</v>
      </c>
      <c r="AK7" s="61" t="s">
        <v>116</v>
      </c>
      <c r="AL7" s="65">
        <v>10</v>
      </c>
      <c r="AM7" s="66">
        <v>1087.5</v>
      </c>
      <c r="AN7" s="4">
        <f>AM7*1.1</f>
        <v>1196.25</v>
      </c>
      <c r="AO7" s="4">
        <f>AN7/AL7/10</f>
        <v>11.96</v>
      </c>
      <c r="AP7" s="61" t="s">
        <v>120</v>
      </c>
      <c r="AQ7" s="67" t="s">
        <v>121</v>
      </c>
      <c r="AR7" s="68" t="s">
        <v>122</v>
      </c>
      <c r="AS7" s="24">
        <f t="shared" si="9"/>
        <v>11.96</v>
      </c>
      <c r="AT7" s="3">
        <f>W7</f>
        <v>11.95</v>
      </c>
      <c r="AU7" s="3">
        <f>AT7*1.1</f>
        <v>13.15</v>
      </c>
      <c r="AV7" s="25">
        <f>N7</f>
        <v>15500</v>
      </c>
      <c r="AW7" s="26">
        <f>AU7*AV7</f>
        <v>203825</v>
      </c>
    </row>
    <row r="8" spans="1:49" ht="50.25" customHeight="1" x14ac:dyDescent="0.25">
      <c r="A8" s="47">
        <v>5</v>
      </c>
      <c r="C8" s="54" t="s">
        <v>81</v>
      </c>
      <c r="D8" s="39" t="s">
        <v>89</v>
      </c>
      <c r="E8" s="40" t="s">
        <v>88</v>
      </c>
      <c r="F8" s="56" t="s">
        <v>62</v>
      </c>
      <c r="G8" s="40" t="s">
        <v>69</v>
      </c>
      <c r="H8" s="40" t="s">
        <v>76</v>
      </c>
      <c r="I8" s="44"/>
      <c r="J8" s="45" t="s">
        <v>41</v>
      </c>
      <c r="K8" s="15">
        <v>60</v>
      </c>
      <c r="L8" s="15">
        <v>5</v>
      </c>
      <c r="M8" s="15">
        <v>5</v>
      </c>
      <c r="N8" s="16">
        <f>K8*L8*M8</f>
        <v>1500</v>
      </c>
      <c r="O8" s="3">
        <v>35.64</v>
      </c>
      <c r="P8" s="3">
        <v>36</v>
      </c>
      <c r="Q8" s="3">
        <v>37</v>
      </c>
      <c r="R8" s="3">
        <f>O8+P8+Q8</f>
        <v>108.64</v>
      </c>
      <c r="S8" s="17">
        <v>3</v>
      </c>
      <c r="T8" s="3">
        <f>R8/S8</f>
        <v>36.21</v>
      </c>
      <c r="U8" s="3">
        <f>SQRT(((Q8-T8)^2+(P8-T8)^2+(O8-T8)^2/(S8-1)))</f>
        <v>0.91</v>
      </c>
      <c r="V8" s="3">
        <f>(U8/T8)*100</f>
        <v>2.5099999999999998</v>
      </c>
      <c r="W8" s="18">
        <f t="shared" si="5"/>
        <v>35.64</v>
      </c>
      <c r="X8" s="49"/>
      <c r="Y8" s="49">
        <v>1346500</v>
      </c>
      <c r="Z8" s="9"/>
      <c r="AA8" s="9"/>
      <c r="AB8" s="9"/>
      <c r="AC8" s="9">
        <f>X8+Y8+Z8+AA8+AB8</f>
        <v>1346500</v>
      </c>
      <c r="AD8" s="50">
        <v>62500</v>
      </c>
      <c r="AE8" s="5">
        <f t="shared" si="10"/>
        <v>21.54</v>
      </c>
      <c r="AF8" s="5"/>
      <c r="AG8" s="19"/>
      <c r="AH8" s="20"/>
      <c r="AI8" s="20"/>
      <c r="AJ8" s="20"/>
      <c r="AK8" s="20"/>
      <c r="AL8" s="21"/>
      <c r="AM8" s="27"/>
      <c r="AN8" s="52"/>
      <c r="AO8" s="53"/>
      <c r="AP8" s="63"/>
      <c r="AQ8" s="22"/>
      <c r="AR8" s="23"/>
      <c r="AS8" s="24">
        <f>AO8</f>
        <v>0</v>
      </c>
      <c r="AT8" s="3">
        <f>W8</f>
        <v>35.64</v>
      </c>
      <c r="AU8" s="3">
        <f>AT8*1.1</f>
        <v>39.200000000000003</v>
      </c>
      <c r="AV8" s="25">
        <f>N8</f>
        <v>1500</v>
      </c>
      <c r="AW8" s="26">
        <f>AU8*AV8</f>
        <v>58800</v>
      </c>
    </row>
    <row r="9" spans="1:49" ht="36.75" customHeight="1" x14ac:dyDescent="0.25">
      <c r="A9" s="47">
        <v>6</v>
      </c>
      <c r="B9" s="47"/>
      <c r="C9" s="54" t="s">
        <v>84</v>
      </c>
      <c r="D9" s="2" t="s">
        <v>91</v>
      </c>
      <c r="E9" s="40" t="s">
        <v>93</v>
      </c>
      <c r="F9" s="56" t="s">
        <v>65</v>
      </c>
      <c r="G9" s="40" t="s">
        <v>72</v>
      </c>
      <c r="H9" s="40" t="s">
        <v>79</v>
      </c>
      <c r="I9" s="43"/>
      <c r="J9" s="41" t="s">
        <v>95</v>
      </c>
      <c r="K9" s="15">
        <v>7</v>
      </c>
      <c r="L9" s="15">
        <v>3</v>
      </c>
      <c r="M9" s="15">
        <v>10</v>
      </c>
      <c r="N9" s="16">
        <f>K9*L9*M9</f>
        <v>210</v>
      </c>
      <c r="O9" s="3">
        <v>7.27</v>
      </c>
      <c r="P9" s="3">
        <v>7.3</v>
      </c>
      <c r="Q9" s="3">
        <v>7.4</v>
      </c>
      <c r="R9" s="3">
        <f>O9+P9+Q9</f>
        <v>21.97</v>
      </c>
      <c r="S9" s="17">
        <v>3</v>
      </c>
      <c r="T9" s="3">
        <f>R9/S9</f>
        <v>7.32</v>
      </c>
      <c r="U9" s="3">
        <f>SQRT(((Q9-T9)^2+(P9-T9)^2+(O9-T9)^2/(S9-1)))</f>
        <v>0.09</v>
      </c>
      <c r="V9" s="3">
        <f>(U9/T9)*100</f>
        <v>1.23</v>
      </c>
      <c r="W9" s="18">
        <f t="shared" si="5"/>
        <v>7.27</v>
      </c>
      <c r="X9" s="9"/>
      <c r="Y9" s="9"/>
      <c r="Z9" s="9">
        <v>3133.64</v>
      </c>
      <c r="AA9" s="9"/>
      <c r="AB9" s="9"/>
      <c r="AC9" s="9">
        <f t="shared" ref="AC9:AC10" si="11">X9+Y9+Z9+AA9+AB9</f>
        <v>3133.64</v>
      </c>
      <c r="AD9" s="50">
        <v>900</v>
      </c>
      <c r="AE9" s="5">
        <f t="shared" si="10"/>
        <v>3.48</v>
      </c>
      <c r="AF9" s="5"/>
      <c r="AG9" s="19"/>
      <c r="AH9" s="20"/>
      <c r="AI9" s="20"/>
      <c r="AJ9" s="20"/>
      <c r="AK9" s="20"/>
      <c r="AL9" s="21"/>
      <c r="AM9" s="27"/>
      <c r="AN9" s="4"/>
      <c r="AO9" s="4"/>
      <c r="AP9" s="63"/>
      <c r="AQ9" s="22"/>
      <c r="AR9" s="23"/>
      <c r="AS9" s="24">
        <f>AO9</f>
        <v>0</v>
      </c>
      <c r="AT9" s="3">
        <f>W9</f>
        <v>7.27</v>
      </c>
      <c r="AU9" s="3">
        <f>AT9*1.1</f>
        <v>8</v>
      </c>
      <c r="AV9" s="25">
        <f>N9</f>
        <v>210</v>
      </c>
      <c r="AW9" s="26">
        <f>AU9*AV9</f>
        <v>1680</v>
      </c>
    </row>
    <row r="10" spans="1:49" ht="37.5" customHeight="1" x14ac:dyDescent="0.25">
      <c r="A10" s="47">
        <v>7</v>
      </c>
      <c r="B10" s="47"/>
      <c r="C10" s="55" t="s">
        <v>87</v>
      </c>
      <c r="D10" s="39" t="s">
        <v>52</v>
      </c>
      <c r="E10" s="40" t="s">
        <v>54</v>
      </c>
      <c r="F10" s="56" t="s">
        <v>68</v>
      </c>
      <c r="G10" s="40" t="s">
        <v>75</v>
      </c>
      <c r="H10" s="40" t="s">
        <v>78</v>
      </c>
      <c r="I10" s="43"/>
      <c r="J10" s="41" t="s">
        <v>41</v>
      </c>
      <c r="K10" s="15">
        <v>30</v>
      </c>
      <c r="L10" s="15">
        <v>10</v>
      </c>
      <c r="M10" s="15">
        <v>5</v>
      </c>
      <c r="N10" s="16">
        <f t="shared" si="0"/>
        <v>1500</v>
      </c>
      <c r="O10" s="3">
        <v>6.36</v>
      </c>
      <c r="P10" s="3">
        <v>6.4</v>
      </c>
      <c r="Q10" s="3">
        <v>6.43</v>
      </c>
      <c r="R10" s="3">
        <f t="shared" si="1"/>
        <v>19.190000000000001</v>
      </c>
      <c r="S10" s="17">
        <v>3</v>
      </c>
      <c r="T10" s="3">
        <f t="shared" si="2"/>
        <v>6.4</v>
      </c>
      <c r="U10" s="3">
        <f t="shared" si="3"/>
        <v>0.04</v>
      </c>
      <c r="V10" s="3">
        <f t="shared" si="4"/>
        <v>0.63</v>
      </c>
      <c r="W10" s="18">
        <f t="shared" si="5"/>
        <v>6.36</v>
      </c>
      <c r="X10" s="9"/>
      <c r="Y10" s="9"/>
      <c r="Z10" s="9"/>
      <c r="AA10" s="9">
        <v>21654.55</v>
      </c>
      <c r="AB10" s="9"/>
      <c r="AC10" s="9">
        <f t="shared" si="11"/>
        <v>21654.55</v>
      </c>
      <c r="AD10" s="50">
        <v>2000</v>
      </c>
      <c r="AE10" s="5">
        <f t="shared" si="10"/>
        <v>10.83</v>
      </c>
      <c r="AF10" s="5"/>
      <c r="AG10" s="19"/>
      <c r="AH10" s="20"/>
      <c r="AI10" s="20"/>
      <c r="AJ10" s="20"/>
      <c r="AK10" s="20"/>
      <c r="AL10" s="21"/>
      <c r="AM10" s="27"/>
      <c r="AN10" s="52"/>
      <c r="AO10" s="53"/>
      <c r="AP10" s="63"/>
      <c r="AQ10" s="22"/>
      <c r="AR10" s="23"/>
      <c r="AS10" s="24">
        <f t="shared" ref="AS10" si="12">AO10</f>
        <v>0</v>
      </c>
      <c r="AT10" s="3">
        <f>AE10</f>
        <v>10.83</v>
      </c>
      <c r="AU10" s="3">
        <f t="shared" si="6"/>
        <v>11.91</v>
      </c>
      <c r="AV10" s="25">
        <f t="shared" si="7"/>
        <v>1500</v>
      </c>
      <c r="AW10" s="26">
        <f t="shared" si="8"/>
        <v>17865</v>
      </c>
    </row>
    <row r="11" spans="1:49" x14ac:dyDescent="0.25">
      <c r="AW11" s="6">
        <f>SUM(AW4:AW10)</f>
        <v>336085.4</v>
      </c>
    </row>
    <row r="12" spans="1:49" ht="32.25" customHeight="1" x14ac:dyDescent="0.25">
      <c r="C12" s="86" t="s">
        <v>35</v>
      </c>
      <c r="D12" s="86"/>
      <c r="E12" s="86"/>
      <c r="F12" s="86"/>
      <c r="G12" s="86"/>
      <c r="H12" s="86"/>
      <c r="AW12" s="6"/>
    </row>
    <row r="13" spans="1:49" x14ac:dyDescent="0.25">
      <c r="C13" s="70" t="s">
        <v>123</v>
      </c>
      <c r="D13" s="70"/>
      <c r="E13" s="70"/>
      <c r="F13" s="70"/>
      <c r="G13" s="70"/>
      <c r="H13" s="70"/>
    </row>
    <row r="15" spans="1:49" x14ac:dyDescent="0.25">
      <c r="C15" s="10"/>
      <c r="D15" s="10"/>
      <c r="E15" s="10"/>
      <c r="F15" s="11"/>
      <c r="G15" s="11"/>
      <c r="H15" s="11"/>
      <c r="I15" s="11"/>
      <c r="J15" s="11"/>
      <c r="K15" s="11"/>
    </row>
    <row r="16" spans="1:49" x14ac:dyDescent="0.25">
      <c r="C16" t="s">
        <v>39</v>
      </c>
      <c r="H16" s="12" t="s">
        <v>40</v>
      </c>
    </row>
    <row r="17" spans="3:8" x14ac:dyDescent="0.25">
      <c r="G17" s="11"/>
    </row>
    <row r="18" spans="3:8" x14ac:dyDescent="0.25">
      <c r="C18" t="s">
        <v>44</v>
      </c>
      <c r="H18" s="12" t="s">
        <v>56</v>
      </c>
    </row>
    <row r="19" spans="3:8" x14ac:dyDescent="0.25">
      <c r="C19" t="s">
        <v>61</v>
      </c>
      <c r="H19" s="57" t="s">
        <v>60</v>
      </c>
    </row>
    <row r="20" spans="3:8" x14ac:dyDescent="0.25">
      <c r="H20" s="58">
        <v>45245</v>
      </c>
    </row>
  </sheetData>
  <mergeCells count="15">
    <mergeCell ref="AU2:AU3"/>
    <mergeCell ref="AV2:AV3"/>
    <mergeCell ref="AW2:AW3"/>
    <mergeCell ref="D1:H1"/>
    <mergeCell ref="C12:H12"/>
    <mergeCell ref="C13:H13"/>
    <mergeCell ref="AT2:AT3"/>
    <mergeCell ref="J2:N2"/>
    <mergeCell ref="C2:E2"/>
    <mergeCell ref="F2:H2"/>
    <mergeCell ref="O2:W2"/>
    <mergeCell ref="X2:AE2"/>
    <mergeCell ref="AG2:AR2"/>
    <mergeCell ref="AS2:AS3"/>
    <mergeCell ref="AF2:AF3"/>
  </mergeCells>
  <pageMargins left="0.7" right="0.7" top="0.75" bottom="0.75" header="0.3" footer="0.3"/>
  <pageSetup paperSize="9" scale="4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Джерхум Елена Ивановна</dc:creator>
  <cp:lastModifiedBy>Березовская Елена Ивановна</cp:lastModifiedBy>
  <cp:lastPrinted>2023-09-05T06:13:10Z</cp:lastPrinted>
  <dcterms:created xsi:type="dcterms:W3CDTF">2020-10-26T08:52:25Z</dcterms:created>
  <dcterms:modified xsi:type="dcterms:W3CDTF">2023-12-01T11:47:23Z</dcterms:modified>
</cp:coreProperties>
</file>