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/>
  <mc:AlternateContent xmlns:mc="http://schemas.openxmlformats.org/markup-compatibility/2006">
    <mc:Choice Requires="x15">
      <x15ac:absPath xmlns:x15ac="http://schemas.microsoft.com/office/spreadsheetml/2010/11/ac" url="D:\Договоры\Чехлы для муз.инструментов\"/>
    </mc:Choice>
  </mc:AlternateContent>
  <xr:revisionPtr revIDLastSave="0" documentId="8_{06BCEA5D-0A5D-4849-8B38-92D6426A807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Расчет" sheetId="1" r:id="rId1"/>
    <sheet name="Лист1" sheetId="2" r:id="rId2"/>
  </sheets>
  <calcPr calcId="181029" refMode="R1C1"/>
</workbook>
</file>

<file path=xl/calcChain.xml><?xml version="1.0" encoding="utf-8"?>
<calcChain xmlns="http://schemas.openxmlformats.org/spreadsheetml/2006/main">
  <c r="N11" i="1" l="1"/>
  <c r="K10" i="1"/>
  <c r="L10" i="1" s="1"/>
  <c r="M10" i="1" s="1"/>
  <c r="N10" i="1" s="1"/>
  <c r="H10" i="1"/>
  <c r="I10" i="1" s="1"/>
  <c r="J10" i="1" s="1"/>
  <c r="K9" i="1"/>
  <c r="L9" i="1" s="1"/>
  <c r="M9" i="1" s="1"/>
  <c r="N9" i="1" s="1"/>
  <c r="H9" i="1"/>
  <c r="I9" i="1" s="1"/>
  <c r="J9" i="1" s="1"/>
  <c r="N26" i="2"/>
  <c r="O26" i="2" s="1"/>
  <c r="K26" i="2"/>
  <c r="K22" i="2"/>
  <c r="I22" i="2"/>
  <c r="K20" i="2"/>
  <c r="I20" i="2"/>
  <c r="I26" i="2" s="1"/>
  <c r="K18" i="2"/>
  <c r="I18" i="2"/>
  <c r="K16" i="2"/>
  <c r="I16" i="2"/>
  <c r="K12" i="2"/>
  <c r="I12" i="2"/>
  <c r="K10" i="2"/>
  <c r="I10" i="2"/>
  <c r="K8" i="2"/>
  <c r="I8" i="2"/>
  <c r="K6" i="2"/>
  <c r="I6" i="2"/>
  <c r="K8" i="1"/>
  <c r="L8" i="1" s="1"/>
  <c r="M8" i="1" s="1"/>
  <c r="N8" i="1" s="1"/>
  <c r="H8" i="1"/>
  <c r="I8" i="1" s="1"/>
  <c r="J8" i="1" s="1"/>
  <c r="K7" i="1"/>
  <c r="L7" i="1" s="1"/>
  <c r="M7" i="1" s="1"/>
  <c r="N7" i="1" s="1"/>
  <c r="H7" i="1"/>
  <c r="I7" i="1" s="1"/>
  <c r="J7" i="1" s="1"/>
  <c r="K6" i="1"/>
  <c r="L6" i="1" s="1"/>
  <c r="M6" i="1" s="1"/>
  <c r="N6" i="1" s="1"/>
  <c r="H6" i="1"/>
  <c r="I6" i="1" s="1"/>
  <c r="J6" i="1" s="1"/>
</calcChain>
</file>

<file path=xl/sharedStrings.xml><?xml version="1.0" encoding="utf-8"?>
<sst xmlns="http://schemas.openxmlformats.org/spreadsheetml/2006/main" count="60" uniqueCount="48">
  <si>
    <t>Обоснование начальной (максимальной) цены контракта</t>
  </si>
  <si>
    <t>№</t>
  </si>
  <si>
    <t>Наименование предмета контракта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</si>
  <si>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</si>
  <si>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</si>
  <si>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</si>
  <si>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НМЦК**</t>
  </si>
  <si>
    <t>НМЦК, определенная методом сопоставимых рыночных цен (анализа рынка)*</t>
  </si>
  <si>
    <t xml:space="preserve">Коммерческое предложение №1 
</t>
  </si>
  <si>
    <t xml:space="preserve">Коммерческое предложение  №2 
</t>
  </si>
  <si>
    <t xml:space="preserve">Коммерческое предложение  №3 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</si>
  <si>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</si>
  <si>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</si>
  <si>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rgb="FF000000"/>
        <rFont val="Times New Roman"/>
      </rPr>
      <t xml:space="preserve">         (не должен превышать 33%)</t>
    </r>
  </si>
  <si>
    <r>
      <rPr>
        <b/>
        <sz val="10"/>
        <color rgb="FF000000"/>
        <rFont val="Times New Roman"/>
      </rPr>
      <t>Расчет НМЦК по формуле</t>
    </r>
    <r>
      <rPr>
        <sz val="10"/>
        <color rgb="FF000000"/>
        <rFont val="Times New Roman"/>
      </rPr>
      <t xml:space="preserve">                             v - количество (объем) закупаемого товара (работы, услуги);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>n - количество значений, используемых в расчете;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>i - номер источника ценовой информации;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 xml:space="preserve">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</si>
  <si>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</si>
  <si>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</si>
  <si>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НМЦК с учетом округления цены за единицу (руб.)**</t>
  </si>
  <si>
    <t>шт</t>
  </si>
  <si>
    <t>В результате проведенного расчета Н(М)ЦК, ЦКЕП контракта составила, руб.: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</si>
  <si>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</si>
  <si>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</si>
  <si>
    <t>среда</t>
  </si>
  <si>
    <t>суббота</t>
  </si>
  <si>
    <t>часы</t>
  </si>
  <si>
    <t>январь</t>
  </si>
  <si>
    <t>февраль</t>
  </si>
  <si>
    <t>2,9,16</t>
  </si>
  <si>
    <t>5,12,19,26</t>
  </si>
  <si>
    <t>март</t>
  </si>
  <si>
    <t>2,9,16,23,30</t>
  </si>
  <si>
    <t>апрель</t>
  </si>
  <si>
    <t>6,13,20,27</t>
  </si>
  <si>
    <t xml:space="preserve">май </t>
  </si>
  <si>
    <t>4,11,18,25</t>
  </si>
  <si>
    <t>7,14,21,28</t>
  </si>
  <si>
    <t>июнь</t>
  </si>
  <si>
    <t>сентябрь</t>
  </si>
  <si>
    <t>3,10,17,24</t>
  </si>
  <si>
    <t>октябрь</t>
  </si>
  <si>
    <t>1,8,15,22,29</t>
  </si>
  <si>
    <t>ноябрь</t>
  </si>
  <si>
    <t>декабрь</t>
  </si>
  <si>
    <t>Чехол для балалайки Секунда</t>
  </si>
  <si>
    <t>Чехол для балалайки Альт</t>
  </si>
  <si>
    <t>Чехол для балалайки Контрабас</t>
  </si>
  <si>
    <t>Чехол для домры Альт</t>
  </si>
  <si>
    <t>Чехол для домры Бас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</si>
</sst>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1" x14ac:knownFonts="1">
    <font>
      <sz val="11"/>
      <color theme="1"/>
      <name val="Calibri"/>
    </font>
    <font>
      <sz val="11"/>
      <color theme="1"/>
      <name val="Calibri"/>
      <scheme val="minor"/>
    </font>
    <font>
      <sz val="10"/>
      <color theme="1"/>
      <name val="Times New Roman"/>
    </font>
    <font>
      <b/>
      <sz val="10"/>
      <color theme="1"/>
      <name val="Times New Roman"/>
    </font>
    <font>
      <b/>
      <sz val="10"/>
      <color rgb="FF000000"/>
      <name val="Times New Roman"/>
    </font>
    <font>
      <b/>
      <sz val="10"/>
      <name val="Times New Roman"/>
    </font>
    <font>
      <sz val="10"/>
      <color rgb="FF000000"/>
      <name val="Times New Roman"/>
    </font>
    <font>
      <sz val="9"/>
      <name val="Times New Roman"/>
    </font>
    <font>
      <sz val="10"/>
      <name val="Times New Roman"/>
    </font>
    <font>
      <b/>
      <sz val="11"/>
      <color theme="1"/>
      <name val="Calibri"/>
      <scheme val="minor"/>
    </font>
    <font>
      <i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5"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4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6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2" fontId="8" fillId="0" borderId="5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2" fontId="3" fillId="0" borderId="0" xfId="0" applyNumberFormat="1" applyFont="1" applyAlignment="1">
      <alignment vertical="center"/>
    </xf>
    <xf numFmtId="4" fontId="3" fillId="0" borderId="0" xfId="0" applyNumberFormat="1" applyFont="1"/>
    <xf numFmtId="0" fontId="9" fillId="0" borderId="0" xfId="0" applyFont="1"/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top" wrapText="1"/>
    </xf>
    <xf numFmtId="2" fontId="4" fillId="0" borderId="6" xfId="0" applyNumberFormat="1" applyFont="1" applyBorder="1" applyAlignment="1">
      <alignment horizontal="center" vertical="top" wrapText="1"/>
    </xf>
    <xf numFmtId="2" fontId="4" fillId="0" borderId="7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13"/>
  <sheetViews>
    <sheetView tabSelected="1" workbookViewId="0">
      <selection activeCell="N12" sqref="N12"/>
    </sheetView>
  </sheetViews>
  <sheetFormatPr defaultColWidth="9.109375" defaultRowHeight="13.2" x14ac:dyDescent="0.25"/>
  <cols>
    <col min="1" max="1" width="3.109375" style="1" customWidth="1"/>
    <col min="2" max="2" width="36.33203125" style="1" customWidth="1"/>
    <col min="3" max="3" width="5.88671875" style="1" customWidth="1"/>
    <col min="4" max="4" width="6.88671875" style="1" customWidth="1"/>
    <col min="5" max="5" width="13.88671875" style="1" customWidth="1"/>
    <col min="6" max="6" width="14.6640625" style="1" customWidth="1"/>
    <col min="7" max="7" width="14.5546875" style="1" customWidth="1"/>
    <col min="8" max="8" width="15.5546875" style="1" customWidth="1"/>
    <col min="9" max="9" width="15.44140625" style="1" customWidth="1"/>
    <col min="10" max="10" width="14.33203125" style="1" customWidth="1"/>
    <col min="11" max="11" width="28" style="1" customWidth="1"/>
    <col min="12" max="12" width="13.5546875" style="1" customWidth="1"/>
    <col min="13" max="13" width="9.44140625" style="1" bestFit="1" customWidth="1"/>
    <col min="14" max="14" width="13.88671875" style="1" customWidth="1"/>
    <col min="15" max="15" width="9.109375" style="1" bestFit="1" customWidth="1"/>
    <col min="16" max="16384" width="9.109375" style="1"/>
  </cols>
  <sheetData>
    <row r="1" spans="1:29" ht="48" customHeight="1" x14ac:dyDescent="0.25">
      <c r="B1" s="2"/>
      <c r="C1" s="2"/>
      <c r="K1" s="3"/>
      <c r="M1" s="23"/>
      <c r="N1" s="24"/>
      <c r="O1" s="4"/>
      <c r="P1" s="4"/>
      <c r="Q1" s="4"/>
      <c r="R1" s="4"/>
      <c r="S1" s="4"/>
      <c r="T1" s="4"/>
      <c r="U1" s="4"/>
      <c r="V1" s="4"/>
      <c r="W1" s="5"/>
      <c r="X1" s="5"/>
      <c r="Y1" s="5"/>
      <c r="Z1" s="5"/>
      <c r="AA1" s="5"/>
      <c r="AB1" s="5"/>
      <c r="AC1" s="5"/>
    </row>
    <row r="2" spans="1:29" ht="39" customHeight="1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M2" s="25"/>
      <c r="N2" s="26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39" customHeight="1" x14ac:dyDescent="0.25">
      <c r="A3" s="38" t="s">
        <v>1</v>
      </c>
      <c r="B3" s="30" t="s">
        <v>2</v>
      </c>
      <c r="C3" s="30" t="s">
        <v>3</v>
      </c>
      <c r="D3" s="30" t="s">
        <v>4</v>
      </c>
      <c r="E3" s="30" t="s">
        <v>5</v>
      </c>
      <c r="F3" s="33"/>
      <c r="G3" s="34"/>
      <c r="H3" s="35" t="s">
        <v>6</v>
      </c>
      <c r="I3" s="36"/>
      <c r="J3" s="37"/>
      <c r="K3" s="27" t="s">
        <v>7</v>
      </c>
      <c r="L3" s="28"/>
      <c r="M3" s="28"/>
      <c r="N3" s="29"/>
    </row>
    <row r="4" spans="1:29" ht="159" customHeight="1" x14ac:dyDescent="0.25">
      <c r="A4" s="39"/>
      <c r="B4" s="31"/>
      <c r="C4" s="31"/>
      <c r="D4" s="31"/>
      <c r="E4" s="6" t="s">
        <v>8</v>
      </c>
      <c r="F4" s="6" t="s">
        <v>9</v>
      </c>
      <c r="G4" s="7" t="s">
        <v>10</v>
      </c>
      <c r="H4" s="6" t="s">
        <v>11</v>
      </c>
      <c r="I4" s="6" t="s">
        <v>12</v>
      </c>
      <c r="J4" s="6" t="s">
        <v>13</v>
      </c>
      <c r="K4" s="8" t="s">
        <v>14</v>
      </c>
      <c r="L4" s="9" t="s">
        <v>15</v>
      </c>
      <c r="M4" s="9" t="s">
        <v>16</v>
      </c>
      <c r="N4" s="9" t="s">
        <v>17</v>
      </c>
    </row>
    <row r="5" spans="1:29" s="10" customFormat="1" ht="18.75" customHeight="1" x14ac:dyDescent="0.3">
      <c r="A5" s="40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2"/>
    </row>
    <row r="6" spans="1:29" s="10" customFormat="1" ht="60" customHeight="1" x14ac:dyDescent="0.3">
      <c r="A6" s="11">
        <v>1</v>
      </c>
      <c r="B6" s="12" t="s">
        <v>43</v>
      </c>
      <c r="C6" s="13" t="s">
        <v>18</v>
      </c>
      <c r="D6" s="13">
        <v>4</v>
      </c>
      <c r="E6" s="14">
        <v>1690</v>
      </c>
      <c r="F6" s="14">
        <v>1700</v>
      </c>
      <c r="G6" s="14">
        <v>1680</v>
      </c>
      <c r="H6" s="15">
        <f>AVERAGE(E6:G6)</f>
        <v>1690</v>
      </c>
      <c r="I6" s="16">
        <f>SQRT(SUM(POWER(E6-H6, 2), POWER(F6-H6, 2), POWER(G6-H6, 2))/(COLUMNS(E6:G6)-1))</f>
        <v>10</v>
      </c>
      <c r="J6" s="16">
        <f>I6/H6*100</f>
        <v>0.59171597633136097</v>
      </c>
      <c r="K6" s="17">
        <f>D6/3*SUM(E6:G6)</f>
        <v>6760</v>
      </c>
      <c r="L6" s="18">
        <f>K6/D6</f>
        <v>1690</v>
      </c>
      <c r="M6" s="17">
        <f>ROUND(L6, 2)</f>
        <v>1690</v>
      </c>
      <c r="N6" s="17">
        <f>M6*D6</f>
        <v>6760</v>
      </c>
    </row>
    <row r="7" spans="1:29" s="10" customFormat="1" ht="60" customHeight="1" x14ac:dyDescent="0.3">
      <c r="A7" s="11">
        <v>2</v>
      </c>
      <c r="B7" s="12" t="s">
        <v>44</v>
      </c>
      <c r="C7" s="13" t="s">
        <v>18</v>
      </c>
      <c r="D7" s="13">
        <v>4</v>
      </c>
      <c r="E7" s="14">
        <v>1530</v>
      </c>
      <c r="F7" s="14">
        <v>1500</v>
      </c>
      <c r="G7" s="14">
        <v>1560</v>
      </c>
      <c r="H7" s="15">
        <f>AVERAGE(E7:G7)</f>
        <v>1530</v>
      </c>
      <c r="I7" s="16">
        <f>SQRT(SUM(POWER(E7-H7, 2), POWER(F7-H7, 2), POWER(G7-H7, 2))/(COLUMNS(E7:G7)-1))</f>
        <v>30</v>
      </c>
      <c r="J7" s="16">
        <f>I7/H7*100</f>
        <v>1.9607843137254901</v>
      </c>
      <c r="K7" s="17">
        <f>D7/3*SUM(E7:G7)</f>
        <v>6120</v>
      </c>
      <c r="L7" s="18">
        <f>K7/D7</f>
        <v>1530</v>
      </c>
      <c r="M7" s="17">
        <f>ROUND(L7, 2)</f>
        <v>1530</v>
      </c>
      <c r="N7" s="17">
        <f>M7*D7</f>
        <v>6120</v>
      </c>
    </row>
    <row r="8" spans="1:29" s="10" customFormat="1" ht="60" customHeight="1" x14ac:dyDescent="0.3">
      <c r="A8" s="11">
        <v>3</v>
      </c>
      <c r="B8" s="12" t="s">
        <v>45</v>
      </c>
      <c r="C8" s="13" t="s">
        <v>18</v>
      </c>
      <c r="D8" s="13">
        <v>2</v>
      </c>
      <c r="E8" s="14">
        <v>15870</v>
      </c>
      <c r="F8" s="14">
        <v>15000</v>
      </c>
      <c r="G8" s="14">
        <v>16740</v>
      </c>
      <c r="H8" s="15">
        <f>AVERAGE(E8:G8)</f>
        <v>15870</v>
      </c>
      <c r="I8" s="16">
        <f>SQRT(SUM(POWER(E8-H8, 2), POWER(F8-H8, 2), POWER(G8-H8, 2))/(COLUMNS(E8:G8)-1))</f>
        <v>870</v>
      </c>
      <c r="J8" s="16">
        <f>I8/H8*100</f>
        <v>5.4820415879017013</v>
      </c>
      <c r="K8" s="17">
        <f>D8/3*SUM(E8:G8)</f>
        <v>31740</v>
      </c>
      <c r="L8" s="18">
        <f>K8/D8</f>
        <v>15870</v>
      </c>
      <c r="M8" s="17">
        <f>ROUND(L8, 2)</f>
        <v>15870</v>
      </c>
      <c r="N8" s="17">
        <f>M8*D8</f>
        <v>31740</v>
      </c>
    </row>
    <row r="9" spans="1:29" s="10" customFormat="1" ht="60" customHeight="1" x14ac:dyDescent="0.3">
      <c r="A9" s="11">
        <v>4</v>
      </c>
      <c r="B9" s="12" t="s">
        <v>46</v>
      </c>
      <c r="C9" s="13" t="s">
        <v>18</v>
      </c>
      <c r="D9" s="13">
        <v>2</v>
      </c>
      <c r="E9" s="14">
        <v>2020</v>
      </c>
      <c r="F9" s="14">
        <v>2500</v>
      </c>
      <c r="G9" s="14">
        <v>1540</v>
      </c>
      <c r="H9" s="15">
        <f t="shared" ref="H9:H10" si="0">AVERAGE(E9:G9)</f>
        <v>2020</v>
      </c>
      <c r="I9" s="16">
        <f t="shared" ref="I9:I10" si="1">SQRT(SUM(POWER(E9-H9, 2), POWER(F9-H9, 2), POWER(G9-H9, 2))/(COLUMNS(E9:G9)-1))</f>
        <v>480</v>
      </c>
      <c r="J9" s="16">
        <f t="shared" ref="J9:J10" si="2">I9/H9*100</f>
        <v>23.762376237623762</v>
      </c>
      <c r="K9" s="17">
        <f t="shared" ref="K9:K10" si="3">D9/3*SUM(E9:G9)</f>
        <v>4040</v>
      </c>
      <c r="L9" s="18">
        <f t="shared" ref="L9:L10" si="4">K9/D9</f>
        <v>2020</v>
      </c>
      <c r="M9" s="17">
        <f t="shared" ref="M9:M10" si="5">ROUND(L9, 2)</f>
        <v>2020</v>
      </c>
      <c r="N9" s="17">
        <f t="shared" ref="N9:N10" si="6">M9*D9</f>
        <v>4040</v>
      </c>
    </row>
    <row r="10" spans="1:29" s="10" customFormat="1" ht="60" customHeight="1" x14ac:dyDescent="0.3">
      <c r="A10" s="11">
        <v>5</v>
      </c>
      <c r="B10" s="12" t="s">
        <v>47</v>
      </c>
      <c r="C10" s="13" t="s">
        <v>18</v>
      </c>
      <c r="D10" s="13">
        <v>1</v>
      </c>
      <c r="E10" s="14">
        <v>2800</v>
      </c>
      <c r="F10" s="14">
        <v>2600</v>
      </c>
      <c r="G10" s="14">
        <v>3000</v>
      </c>
      <c r="H10" s="15">
        <f t="shared" si="0"/>
        <v>2800</v>
      </c>
      <c r="I10" s="16">
        <f t="shared" si="1"/>
        <v>200</v>
      </c>
      <c r="J10" s="16">
        <f t="shared" si="2"/>
        <v>7.1428571428571423</v>
      </c>
      <c r="K10" s="17">
        <f t="shared" si="3"/>
        <v>2800</v>
      </c>
      <c r="L10" s="18">
        <f t="shared" si="4"/>
        <v>2800</v>
      </c>
      <c r="M10" s="17">
        <f t="shared" si="5"/>
        <v>2800</v>
      </c>
      <c r="N10" s="17">
        <f t="shared" si="6"/>
        <v>2800</v>
      </c>
    </row>
    <row r="11" spans="1:29" ht="15.75" customHeight="1" x14ac:dyDescent="0.25">
      <c r="A11" s="43" t="s">
        <v>19</v>
      </c>
      <c r="B11" s="43"/>
      <c r="C11" s="43"/>
      <c r="D11" s="43"/>
      <c r="E11" s="43"/>
      <c r="F11" s="43"/>
      <c r="G11" s="43"/>
      <c r="H11" s="19"/>
      <c r="I11" s="19"/>
      <c r="J11" s="19"/>
      <c r="K11" s="20"/>
      <c r="N11" s="21">
        <f>N6+N7+N8+N9+N10</f>
        <v>51460</v>
      </c>
    </row>
    <row r="12" spans="1:29" ht="36" customHeight="1" x14ac:dyDescent="0.25">
      <c r="A12" s="44" t="s">
        <v>20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</row>
    <row r="13" spans="1:29" x14ac:dyDescent="0.25">
      <c r="A13" s="1" t="s">
        <v>21</v>
      </c>
    </row>
  </sheetData>
  <mergeCells count="12">
    <mergeCell ref="A5:N5"/>
    <mergeCell ref="A11:G11"/>
    <mergeCell ref="A12:K12"/>
    <mergeCell ref="M1:N2"/>
    <mergeCell ref="K3:N3"/>
    <mergeCell ref="D3:D4"/>
    <mergeCell ref="A2:K2"/>
    <mergeCell ref="E3:G3"/>
    <mergeCell ref="H3:J3"/>
    <mergeCell ref="A3:A4"/>
    <mergeCell ref="B3:B4"/>
    <mergeCell ref="C3:C4"/>
  </mergeCells>
  <pageMargins left="0.70866137742996205" right="0.70866137742996205" top="0.74803149700164795" bottom="0.74803149700164795" header="0.31496062874794001" footer="0.31496062874794001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O26"/>
  <sheetViews>
    <sheetView workbookViewId="0"/>
  </sheetViews>
  <sheetFormatPr defaultColWidth="9.109375" defaultRowHeight="14.4" x14ac:dyDescent="0.3"/>
  <cols>
    <col min="4" max="4" width="24" customWidth="1"/>
    <col min="6" max="6" width="29" customWidth="1"/>
    <col min="15" max="15" width="19.44140625" customWidth="1"/>
  </cols>
  <sheetData>
    <row r="2" spans="2:11" x14ac:dyDescent="0.3">
      <c r="D2" t="s">
        <v>22</v>
      </c>
      <c r="F2" t="s">
        <v>23</v>
      </c>
      <c r="I2" t="s">
        <v>24</v>
      </c>
    </row>
    <row r="4" spans="2:11" x14ac:dyDescent="0.3">
      <c r="B4" t="s">
        <v>25</v>
      </c>
      <c r="D4">
        <v>26</v>
      </c>
      <c r="F4">
        <v>29</v>
      </c>
      <c r="I4">
        <v>8.5</v>
      </c>
      <c r="K4">
        <v>6</v>
      </c>
    </row>
    <row r="6" spans="2:11" x14ac:dyDescent="0.3">
      <c r="B6" t="s">
        <v>26</v>
      </c>
      <c r="D6" t="s">
        <v>27</v>
      </c>
      <c r="F6" t="s">
        <v>28</v>
      </c>
      <c r="I6">
        <f>8.5*3</f>
        <v>25.5</v>
      </c>
      <c r="K6">
        <f>6*4</f>
        <v>24</v>
      </c>
    </row>
    <row r="8" spans="2:11" x14ac:dyDescent="0.3">
      <c r="B8" t="s">
        <v>29</v>
      </c>
      <c r="D8" t="s">
        <v>30</v>
      </c>
      <c r="F8" t="s">
        <v>28</v>
      </c>
      <c r="I8">
        <f>5*8.5</f>
        <v>42.5</v>
      </c>
      <c r="K8">
        <f>4*6</f>
        <v>24</v>
      </c>
    </row>
    <row r="10" spans="2:11" x14ac:dyDescent="0.3">
      <c r="B10" t="s">
        <v>31</v>
      </c>
      <c r="D10" t="s">
        <v>32</v>
      </c>
      <c r="F10" t="s">
        <v>30</v>
      </c>
      <c r="I10">
        <f>4*8.5</f>
        <v>34</v>
      </c>
      <c r="K10">
        <f>6*5</f>
        <v>30</v>
      </c>
    </row>
    <row r="12" spans="2:11" x14ac:dyDescent="0.3">
      <c r="B12" t="s">
        <v>33</v>
      </c>
      <c r="D12" t="s">
        <v>34</v>
      </c>
      <c r="F12" t="s">
        <v>35</v>
      </c>
      <c r="I12">
        <f>4*8.5</f>
        <v>34</v>
      </c>
      <c r="K12">
        <f>4*6</f>
        <v>24</v>
      </c>
    </row>
    <row r="14" spans="2:11" x14ac:dyDescent="0.3">
      <c r="B14" t="s">
        <v>36</v>
      </c>
      <c r="D14">
        <v>1</v>
      </c>
      <c r="F14">
        <v>4</v>
      </c>
      <c r="I14">
        <v>8.5</v>
      </c>
      <c r="K14">
        <v>6</v>
      </c>
    </row>
    <row r="16" spans="2:11" x14ac:dyDescent="0.3">
      <c r="B16" t="s">
        <v>37</v>
      </c>
      <c r="D16" t="s">
        <v>35</v>
      </c>
      <c r="F16" t="s">
        <v>38</v>
      </c>
      <c r="I16">
        <f>4*8.5</f>
        <v>34</v>
      </c>
      <c r="K16">
        <f>4*6</f>
        <v>24</v>
      </c>
    </row>
    <row r="18" spans="2:15" x14ac:dyDescent="0.3">
      <c r="B18" t="s">
        <v>39</v>
      </c>
      <c r="D18" t="s">
        <v>28</v>
      </c>
      <c r="F18" t="s">
        <v>40</v>
      </c>
      <c r="I18">
        <f>4*8.5</f>
        <v>34</v>
      </c>
      <c r="K18">
        <f>5*6</f>
        <v>30</v>
      </c>
    </row>
    <row r="20" spans="2:15" x14ac:dyDescent="0.3">
      <c r="B20" t="s">
        <v>41</v>
      </c>
      <c r="D20" t="s">
        <v>30</v>
      </c>
      <c r="F20" t="s">
        <v>28</v>
      </c>
      <c r="I20">
        <f>5*8.5</f>
        <v>42.5</v>
      </c>
      <c r="K20">
        <f>4*6</f>
        <v>24</v>
      </c>
    </row>
    <row r="22" spans="2:15" x14ac:dyDescent="0.3">
      <c r="B22" t="s">
        <v>42</v>
      </c>
      <c r="D22" t="s">
        <v>35</v>
      </c>
      <c r="F22" t="s">
        <v>38</v>
      </c>
      <c r="I22">
        <f>4*8.5</f>
        <v>34</v>
      </c>
      <c r="K22">
        <f>4*6</f>
        <v>24</v>
      </c>
    </row>
    <row r="26" spans="2:15" x14ac:dyDescent="0.3">
      <c r="I26">
        <f>SUM(I4:I25)</f>
        <v>297.5</v>
      </c>
      <c r="K26">
        <f>SUM(K4:K25)</f>
        <v>216</v>
      </c>
      <c r="N26">
        <f>297.5+216</f>
        <v>513.5</v>
      </c>
      <c r="O26" s="22">
        <f>N26*600</f>
        <v>308100</v>
      </c>
    </row>
  </sheetData>
  <pageMargins left="0.70000004768371604" right="0.70000004768371604" top="0.75" bottom="0.75" header="0.30000001192092901" footer="0.30000001192092901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2023-12-10T17:11:51Z</dcterms:created>
  <dcterms:modified xsi:type="dcterms:W3CDTF">2023-12-10T17:25:18Z</dcterms:modified>
</cp:coreProperties>
</file>