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ЗАКУПКИ 2024\Договоры 2024\струны народные инструменты\"/>
    </mc:Choice>
  </mc:AlternateContent>
  <bookViews>
    <workbookView xWindow="-105" yWindow="-105" windowWidth="23250" windowHeight="12570"/>
  </bookViews>
  <sheets>
    <sheet name="Расчет" sheetId="1" r:id="rId1"/>
    <sheet name="Лист1" sheetId="2" r:id="rId2"/>
  </sheets>
  <calcPr calcId="162913"/>
</workbook>
</file>

<file path=xl/calcChain.xml><?xml version="1.0" encoding="utf-8"?>
<calcChain xmlns="http://schemas.openxmlformats.org/spreadsheetml/2006/main">
  <c r="N21" i="1" l="1"/>
  <c r="K20" i="1"/>
  <c r="L20" i="1" s="1"/>
  <c r="M20" i="1" s="1"/>
  <c r="N20" i="1" s="1"/>
  <c r="H20" i="1"/>
  <c r="I20" i="1" s="1"/>
  <c r="J20" i="1" s="1"/>
  <c r="K19" i="1"/>
  <c r="L19" i="1" s="1"/>
  <c r="M19" i="1" s="1"/>
  <c r="N19" i="1" s="1"/>
  <c r="H19" i="1"/>
  <c r="I19" i="1" s="1"/>
  <c r="J19" i="1" s="1"/>
  <c r="K17" i="1"/>
  <c r="L17" i="1" s="1"/>
  <c r="M17" i="1" s="1"/>
  <c r="N17" i="1" s="1"/>
  <c r="H17" i="1"/>
  <c r="I17" i="1" s="1"/>
  <c r="J17" i="1" s="1"/>
  <c r="K16" i="1"/>
  <c r="L16" i="1" s="1"/>
  <c r="M16" i="1" s="1"/>
  <c r="N16" i="1" s="1"/>
  <c r="H16" i="1"/>
  <c r="I16" i="1" s="1"/>
  <c r="J16" i="1" s="1"/>
  <c r="K15" i="1"/>
  <c r="L15" i="1" s="1"/>
  <c r="M15" i="1" s="1"/>
  <c r="N15" i="1" s="1"/>
  <c r="H15" i="1"/>
  <c r="I15" i="1" s="1"/>
  <c r="J15" i="1" s="1"/>
  <c r="K14" i="1"/>
  <c r="L14" i="1" s="1"/>
  <c r="M14" i="1" s="1"/>
  <c r="N14" i="1" s="1"/>
  <c r="H14" i="1"/>
  <c r="I14" i="1" s="1"/>
  <c r="J14" i="1" s="1"/>
  <c r="K13" i="1"/>
  <c r="L13" i="1" s="1"/>
  <c r="M13" i="1" s="1"/>
  <c r="N13" i="1" s="1"/>
  <c r="H13" i="1"/>
  <c r="I13" i="1" s="1"/>
  <c r="J13" i="1" s="1"/>
  <c r="K12" i="1"/>
  <c r="L12" i="1" s="1"/>
  <c r="M12" i="1" s="1"/>
  <c r="N12" i="1" s="1"/>
  <c r="H12" i="1"/>
  <c r="I12" i="1" s="1"/>
  <c r="J12" i="1" s="1"/>
  <c r="K11" i="1"/>
  <c r="L11" i="1" s="1"/>
  <c r="M11" i="1" s="1"/>
  <c r="N11" i="1" s="1"/>
  <c r="H11" i="1"/>
  <c r="I11" i="1" s="1"/>
  <c r="J11" i="1" s="1"/>
  <c r="K10" i="1"/>
  <c r="L10" i="1" s="1"/>
  <c r="M10" i="1" s="1"/>
  <c r="N10" i="1" s="1"/>
  <c r="H10" i="1"/>
  <c r="I10" i="1" s="1"/>
  <c r="J10" i="1" s="1"/>
  <c r="K9" i="1"/>
  <c r="L9" i="1" s="1"/>
  <c r="M9" i="1" s="1"/>
  <c r="N9" i="1" s="1"/>
  <c r="H9" i="1"/>
  <c r="I9" i="1" s="1"/>
  <c r="J9" i="1" s="1"/>
  <c r="K8" i="1"/>
  <c r="L8" i="1" s="1"/>
  <c r="M8" i="1" s="1"/>
  <c r="N8" i="1" s="1"/>
  <c r="H8" i="1"/>
  <c r="I8" i="1" s="1"/>
  <c r="J8" i="1" s="1"/>
  <c r="K7" i="1"/>
  <c r="L7" i="1" s="1"/>
  <c r="M7" i="1" s="1"/>
  <c r="N7" i="1" s="1"/>
  <c r="H7" i="1"/>
  <c r="I7" i="1" s="1"/>
  <c r="J7" i="1" s="1"/>
  <c r="K6" i="1"/>
  <c r="L6" i="1" s="1"/>
  <c r="M6" i="1" s="1"/>
  <c r="N6" i="1" s="1"/>
  <c r="H6" i="1"/>
  <c r="I6" i="1" s="1"/>
  <c r="J6" i="1" s="1"/>
  <c r="K5" i="1"/>
  <c r="L5" i="1" s="1"/>
  <c r="M5" i="1" s="1"/>
  <c r="N5" i="1" s="1"/>
  <c r="H5" i="1"/>
  <c r="I5" i="1" s="1"/>
  <c r="J5" i="1" s="1"/>
  <c r="N26" i="2" l="1"/>
  <c r="O26" i="2" s="1"/>
  <c r="K22" i="2"/>
  <c r="I22" i="2"/>
  <c r="K20" i="2"/>
  <c r="I20" i="2"/>
  <c r="K18" i="2"/>
  <c r="I18" i="2"/>
  <c r="K16" i="2"/>
  <c r="I16" i="2"/>
  <c r="K12" i="2"/>
  <c r="I12" i="2"/>
  <c r="K10" i="2"/>
  <c r="I10" i="2"/>
  <c r="K8" i="2"/>
  <c r="I8" i="2"/>
  <c r="K6" i="2"/>
  <c r="I6" i="2"/>
  <c r="K18" i="1"/>
  <c r="L18" i="1" s="1"/>
  <c r="M18" i="1" s="1"/>
  <c r="N18" i="1" s="1"/>
  <c r="H18" i="1"/>
  <c r="I18" i="1" s="1"/>
  <c r="J18" i="1" s="1"/>
  <c r="K26" i="2" l="1"/>
  <c r="I26" i="2"/>
</calcChain>
</file>

<file path=xl/sharedStrings.xml><?xml version="1.0" encoding="utf-8"?>
<sst xmlns="http://schemas.openxmlformats.org/spreadsheetml/2006/main" count="82" uniqueCount="60">
  <si>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</si>
  <si>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</si>
  <si>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</si>
  <si>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</si>
  <si>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</si>
  <si>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</si>
  <si>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</si>
  <si>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</si>
  <si>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t xml:space="preserve">Коммерческое предложение №1 
</t>
  </si>
  <si>
    <t xml:space="preserve">Коммерческое предложение  №2 
</t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</si>
  <si>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</si>
  <si>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</si>
  <si>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</si>
  <si>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rgb="FF000000"/>
        <rFont val="Times New Roman"/>
      </rPr>
      <t xml:space="preserve">         (не должен превышать 33%)</t>
    </r>
  </si>
  <si>
    <r>
      <rPr>
        <b/>
        <sz val="10"/>
        <color rgb="FF000000"/>
        <rFont val="Times New Roman"/>
      </rPr>
      <t>Расчет НМЦК по формуле</t>
    </r>
    <r>
      <rPr>
        <sz val="10"/>
        <color rgb="FF000000"/>
        <rFont val="Times New Roman"/>
      </rPr>
      <t xml:space="preserve">                             v - количество (объем) закупаемого товара (работы, услуги);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n - количество значений, используемых в расчете;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>i - номер источника ценовой информации;</t>
    </r>
    <r>
      <rPr>
        <sz val="11"/>
        <color theme="1"/>
        <rFont val="Calibri"/>
      </rPr>
      <t xml:space="preserve">
</t>
    </r>
    <r>
      <rPr>
        <sz val="10"/>
        <color rgb="FF000000"/>
        <rFont val="Times New Roman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</si>
  <si>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</si>
  <si>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</si>
  <si>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</si>
  <si>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В результате проведенного расчета Н(М)ЦК, ЦКЕП контракта составила, руб.: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</si>
  <si>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</si>
  <si>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</si>
  <si>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</si>
  <si>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</si>
  <si>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</si>
  <si>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</si>
  <si>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</si>
  <si>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</si>
  <si>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</si>
  <si>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</si>
  <si>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</si>
  <si>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</si>
  <si>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</si>
  <si>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</si>
  <si>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</si>
  <si>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</si>
  <si>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</si>
  <si>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</si>
  <si>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</si>
  <si>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</si>
  <si>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</si>
  <si>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</si>
  <si>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</si>
  <si>
    <t>упаковка</t>
  </si>
  <si>
    <t>Струны для балалайки секунда 1-я струна (ре)</t>
  </si>
  <si>
    <t>Струны для балалайки альт 1-я струна (ля)</t>
  </si>
  <si>
    <t>Струны для балалайки контрабас 1-я струна (ре)</t>
  </si>
  <si>
    <t>Струны для балалайки контрабас 2-я струна (ля)</t>
  </si>
  <si>
    <t>Струны витые для гуслей клавишных (61) с 50 по 61</t>
  </si>
  <si>
    <t>Струны для балалайки секунда (комплект из 3-х штук)</t>
  </si>
  <si>
    <t>Струны для балалайки альт (комплект из 3-х штук)</t>
  </si>
  <si>
    <t>Струны для балалайки бас (комплект из 3-х штук)</t>
  </si>
  <si>
    <t>Струны для балалайки контрабас (комплект из 3-х штук)</t>
  </si>
  <si>
    <t>Струны для домры альт (комплект из 3-х штук)</t>
  </si>
  <si>
    <t>Струны для домры бас (комплект из 3-х штук)</t>
  </si>
  <si>
    <t>штука</t>
  </si>
  <si>
    <t>Струны голые для гуслей клавишных (61) с 1 по 33 (каждой по 5 штук)</t>
  </si>
  <si>
    <t>Струны голые для гуслей клавишных (61) с 34 по 49 (каждой по 2 штуки)</t>
  </si>
  <si>
    <t>Кожаный медиатор для балалайки секунда</t>
  </si>
  <si>
    <t>Кожаный медиатор для домры бас</t>
  </si>
  <si>
    <t>Кожаный медиатор для балалайки бас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</si>
</sst>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3" x14ac:knownFonts="1">
    <font>
      <sz val="11"/>
      <color theme="1"/>
      <name val="Calibri"/>
    </font>
    <font>
      <sz val="11"/>
      <color theme="1"/>
      <name val="Calibri"/>
      <scheme val="minor"/>
    </font>
    <font>
      <sz val="10"/>
      <color theme="1"/>
      <name val="Times New Roman"/>
    </font>
    <font>
      <b/>
      <sz val="10"/>
      <color theme="1"/>
      <name val="Times New Roman"/>
    </font>
    <font>
      <b/>
      <sz val="10"/>
      <color rgb="FF000000"/>
      <name val="Times New Roman"/>
    </font>
    <font>
      <b/>
      <sz val="10"/>
      <name val="Times New Roman"/>
    </font>
    <font>
      <sz val="10"/>
      <color rgb="FF000000"/>
      <name val="Times New Roman"/>
    </font>
    <font>
      <sz val="9"/>
      <name val="Times New Roman"/>
    </font>
    <font>
      <sz val="10"/>
      <name val="Times New Roman"/>
    </font>
    <font>
      <b/>
      <sz val="11"/>
      <color theme="1"/>
      <name val="Calibri"/>
      <scheme val="minor"/>
    </font>
    <font>
      <i/>
      <sz val="10"/>
      <color rgb="FF000000"/>
      <name val="Times New Roman"/>
    </font>
    <font>
      <sz val="9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4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6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center"/>
    </xf>
    <xf numFmtId="4" fontId="3" fillId="0" borderId="0" xfId="0" applyNumberFormat="1" applyFont="1"/>
    <xf numFmtId="0" fontId="9" fillId="0" borderId="0" xfId="0" applyFont="1"/>
    <xf numFmtId="2" fontId="8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5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2" fontId="4" fillId="0" borderId="7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3"/>
  <sheetViews>
    <sheetView tabSelected="1" topLeftCell="A7" workbookViewId="0">
      <selection activeCell="A7" sqref="A7:XFD7"/>
    </sheetView>
  </sheetViews>
  <sheetFormatPr defaultColWidth="9.140625" defaultRowHeight="12.75" x14ac:dyDescent="0.2"/>
  <cols>
    <col min="1" max="1" width="3.140625" style="1" customWidth="1"/>
    <col min="2" max="2" width="36.28515625" style="1" customWidth="1"/>
    <col min="3" max="3" width="5.85546875" style="1" customWidth="1"/>
    <col min="4" max="4" width="6.85546875" style="1" customWidth="1"/>
    <col min="5" max="5" width="13.85546875" style="1" customWidth="1"/>
    <col min="6" max="6" width="14.7109375" style="1" customWidth="1"/>
    <col min="7" max="7" width="14.5703125" style="1" customWidth="1"/>
    <col min="8" max="8" width="15.5703125" style="1" customWidth="1"/>
    <col min="9" max="9" width="15.42578125" style="1" customWidth="1"/>
    <col min="10" max="10" width="14.28515625" style="1" customWidth="1"/>
    <col min="11" max="11" width="28" style="1" customWidth="1"/>
    <col min="12" max="12" width="13.5703125" style="1" customWidth="1"/>
    <col min="13" max="13" width="9.42578125" style="1" bestFit="1" customWidth="1"/>
    <col min="14" max="14" width="13.85546875" style="1" customWidth="1"/>
    <col min="15" max="15" width="9.140625" style="1" bestFit="1" customWidth="1"/>
    <col min="16" max="16384" width="9.140625" style="1"/>
  </cols>
  <sheetData>
    <row r="1" spans="1:29" ht="48" customHeight="1" x14ac:dyDescent="0.2">
      <c r="B1" s="2"/>
      <c r="C1" s="2"/>
      <c r="K1" s="3"/>
      <c r="M1" s="23"/>
      <c r="N1" s="24"/>
      <c r="O1" s="4"/>
      <c r="P1" s="4"/>
      <c r="Q1" s="4"/>
      <c r="R1" s="4"/>
      <c r="S1" s="4"/>
      <c r="T1" s="4"/>
      <c r="U1" s="4"/>
      <c r="V1" s="4"/>
      <c r="W1" s="5"/>
      <c r="X1" s="5"/>
      <c r="Y1" s="5"/>
      <c r="Z1" s="5"/>
      <c r="AA1" s="5"/>
      <c r="AB1" s="5"/>
      <c r="AC1" s="5"/>
    </row>
    <row r="2" spans="1:29" ht="39" customHeight="1" x14ac:dyDescent="0.2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M2" s="25"/>
      <c r="N2" s="26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39" customHeight="1" x14ac:dyDescent="0.2">
      <c r="A3" s="36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1"/>
      <c r="G3" s="32"/>
      <c r="H3" s="33" t="s">
        <v>6</v>
      </c>
      <c r="I3" s="34"/>
      <c r="J3" s="35"/>
      <c r="K3" s="39" t="s">
        <v>7</v>
      </c>
      <c r="L3" s="40"/>
      <c r="M3" s="40"/>
      <c r="N3" s="41"/>
    </row>
    <row r="4" spans="1:29" ht="159" customHeight="1" x14ac:dyDescent="0.2">
      <c r="A4" s="37"/>
      <c r="B4" s="38"/>
      <c r="C4" s="38"/>
      <c r="D4" s="38"/>
      <c r="E4" s="6" t="s">
        <v>8</v>
      </c>
      <c r="F4" s="6" t="s">
        <v>9</v>
      </c>
      <c r="G4" s="7" t="s">
        <v>10</v>
      </c>
      <c r="H4" s="6" t="s">
        <v>11</v>
      </c>
      <c r="I4" s="6" t="s">
        <v>12</v>
      </c>
      <c r="J4" s="6" t="s">
        <v>13</v>
      </c>
      <c r="K4" s="8" t="s">
        <v>14</v>
      </c>
      <c r="L4" s="9" t="s">
        <v>15</v>
      </c>
      <c r="M4" s="9" t="s">
        <v>16</v>
      </c>
      <c r="N4" s="9" t="s">
        <v>17</v>
      </c>
    </row>
    <row r="5" spans="1:29" s="10" customFormat="1" ht="69" customHeight="1" x14ac:dyDescent="0.25">
      <c r="A5" s="11">
        <v>1</v>
      </c>
      <c r="B5" s="42" t="s">
        <v>48</v>
      </c>
      <c r="C5" s="13" t="s">
        <v>42</v>
      </c>
      <c r="D5" s="13">
        <v>5</v>
      </c>
      <c r="E5" s="22">
        <v>360</v>
      </c>
      <c r="F5" s="22">
        <v>365</v>
      </c>
      <c r="G5" s="22">
        <v>365</v>
      </c>
      <c r="H5" s="14">
        <f>AVERAGE(E5:G5)</f>
        <v>363.33333333333331</v>
      </c>
      <c r="I5" s="15">
        <f>SQRT(SUM(POWER(E5-H5, 2), POWER(F5-H5, 2), POWER(G5-H5, 2))/(COLUMNS(E5:G5)-1))</f>
        <v>2.8867513459481287</v>
      </c>
      <c r="J5" s="15">
        <f>I5/H5*100</f>
        <v>0.79451871906829241</v>
      </c>
      <c r="K5" s="16">
        <f>D5/3*SUM(E5:G5)</f>
        <v>1816.6666666666667</v>
      </c>
      <c r="L5" s="17">
        <f>K5/D5</f>
        <v>363.33333333333337</v>
      </c>
      <c r="M5" s="16">
        <f>ROUND(L5, 2)</f>
        <v>363.33</v>
      </c>
      <c r="N5" s="16">
        <f>M5*D5</f>
        <v>1816.6499999999999</v>
      </c>
    </row>
    <row r="6" spans="1:29" s="10" customFormat="1" ht="69" customHeight="1" x14ac:dyDescent="0.25">
      <c r="A6" s="11">
        <v>2</v>
      </c>
      <c r="B6" s="42" t="s">
        <v>49</v>
      </c>
      <c r="C6" s="13" t="s">
        <v>42</v>
      </c>
      <c r="D6" s="13">
        <v>5</v>
      </c>
      <c r="E6" s="22">
        <v>380</v>
      </c>
      <c r="F6" s="22">
        <v>380</v>
      </c>
      <c r="G6" s="22">
        <v>380</v>
      </c>
      <c r="H6" s="14">
        <f t="shared" ref="H6:H17" si="0">AVERAGE(E6:G6)</f>
        <v>380</v>
      </c>
      <c r="I6" s="15">
        <f t="shared" ref="I6:I17" si="1">SQRT(SUM(POWER(E6-H6, 2), POWER(F6-H6, 2), POWER(G6-H6, 2))/(COLUMNS(E6:G6)-1))</f>
        <v>0</v>
      </c>
      <c r="J6" s="15">
        <f t="shared" ref="J6:J17" si="2">I6/H6*100</f>
        <v>0</v>
      </c>
      <c r="K6" s="16">
        <f t="shared" ref="K6:K17" si="3">D6/3*SUM(E6:G6)</f>
        <v>1900</v>
      </c>
      <c r="L6" s="17">
        <f t="shared" ref="L6:L17" si="4">K6/D6</f>
        <v>380</v>
      </c>
      <c r="M6" s="16">
        <f t="shared" ref="M6:M17" si="5">ROUND(L6, 2)</f>
        <v>380</v>
      </c>
      <c r="N6" s="16">
        <f t="shared" ref="N6:N17" si="6">M6*D6</f>
        <v>1900</v>
      </c>
    </row>
    <row r="7" spans="1:29" s="10" customFormat="1" ht="69" customHeight="1" x14ac:dyDescent="0.25">
      <c r="A7" s="11">
        <v>3</v>
      </c>
      <c r="B7" s="42" t="s">
        <v>50</v>
      </c>
      <c r="C7" s="13" t="s">
        <v>42</v>
      </c>
      <c r="D7" s="13">
        <v>5</v>
      </c>
      <c r="E7" s="22">
        <v>740</v>
      </c>
      <c r="F7" s="22">
        <v>750</v>
      </c>
      <c r="G7" s="22">
        <v>750</v>
      </c>
      <c r="H7" s="14">
        <f t="shared" si="0"/>
        <v>746.66666666666663</v>
      </c>
      <c r="I7" s="15">
        <f t="shared" si="1"/>
        <v>5.7735026918962573</v>
      </c>
      <c r="J7" s="15">
        <f t="shared" si="2"/>
        <v>0.77323696766467731</v>
      </c>
      <c r="K7" s="16">
        <f t="shared" si="3"/>
        <v>3733.3333333333335</v>
      </c>
      <c r="L7" s="17">
        <f t="shared" si="4"/>
        <v>746.66666666666674</v>
      </c>
      <c r="M7" s="16">
        <f t="shared" si="5"/>
        <v>746.67</v>
      </c>
      <c r="N7" s="16">
        <f t="shared" si="6"/>
        <v>3733.35</v>
      </c>
    </row>
    <row r="8" spans="1:29" s="10" customFormat="1" ht="69" customHeight="1" x14ac:dyDescent="0.25">
      <c r="A8" s="11">
        <v>4</v>
      </c>
      <c r="B8" s="42" t="s">
        <v>51</v>
      </c>
      <c r="C8" s="13" t="s">
        <v>42</v>
      </c>
      <c r="D8" s="13">
        <v>5</v>
      </c>
      <c r="E8" s="22">
        <v>1602</v>
      </c>
      <c r="F8" s="22">
        <v>1610</v>
      </c>
      <c r="G8" s="22">
        <v>1610</v>
      </c>
      <c r="H8" s="14">
        <f t="shared" si="0"/>
        <v>1607.3333333333333</v>
      </c>
      <c r="I8" s="15">
        <f t="shared" si="1"/>
        <v>4.6188021535170067</v>
      </c>
      <c r="J8" s="15">
        <f t="shared" si="2"/>
        <v>0.28735807674307384</v>
      </c>
      <c r="K8" s="16">
        <f t="shared" si="3"/>
        <v>8036.666666666667</v>
      </c>
      <c r="L8" s="17">
        <f t="shared" si="4"/>
        <v>1607.3333333333335</v>
      </c>
      <c r="M8" s="16">
        <f t="shared" si="5"/>
        <v>1607.33</v>
      </c>
      <c r="N8" s="16">
        <f t="shared" si="6"/>
        <v>8036.65</v>
      </c>
    </row>
    <row r="9" spans="1:29" s="10" customFormat="1" ht="69" customHeight="1" x14ac:dyDescent="0.25">
      <c r="A9" s="11">
        <v>5</v>
      </c>
      <c r="B9" s="42" t="s">
        <v>52</v>
      </c>
      <c r="C9" s="13" t="s">
        <v>42</v>
      </c>
      <c r="D9" s="13">
        <v>5</v>
      </c>
      <c r="E9" s="22">
        <v>340</v>
      </c>
      <c r="F9" s="22">
        <v>340</v>
      </c>
      <c r="G9" s="22">
        <v>340</v>
      </c>
      <c r="H9" s="14">
        <f t="shared" si="0"/>
        <v>340</v>
      </c>
      <c r="I9" s="15">
        <f t="shared" si="1"/>
        <v>0</v>
      </c>
      <c r="J9" s="15">
        <f t="shared" si="2"/>
        <v>0</v>
      </c>
      <c r="K9" s="16">
        <f t="shared" si="3"/>
        <v>1700</v>
      </c>
      <c r="L9" s="17">
        <f t="shared" si="4"/>
        <v>340</v>
      </c>
      <c r="M9" s="16">
        <f t="shared" si="5"/>
        <v>340</v>
      </c>
      <c r="N9" s="16">
        <f t="shared" si="6"/>
        <v>1700</v>
      </c>
    </row>
    <row r="10" spans="1:29" s="10" customFormat="1" ht="69" customHeight="1" x14ac:dyDescent="0.25">
      <c r="A10" s="11">
        <v>6</v>
      </c>
      <c r="B10" s="42" t="s">
        <v>53</v>
      </c>
      <c r="C10" s="13" t="s">
        <v>42</v>
      </c>
      <c r="D10" s="13">
        <v>5</v>
      </c>
      <c r="E10" s="22">
        <v>740</v>
      </c>
      <c r="F10" s="22">
        <v>740</v>
      </c>
      <c r="G10" s="22">
        <v>750</v>
      </c>
      <c r="H10" s="14">
        <f t="shared" si="0"/>
        <v>743.33333333333337</v>
      </c>
      <c r="I10" s="15">
        <f t="shared" si="1"/>
        <v>5.7735026918962573</v>
      </c>
      <c r="J10" s="15">
        <f t="shared" si="2"/>
        <v>0.77670439801294933</v>
      </c>
      <c r="K10" s="16">
        <f t="shared" si="3"/>
        <v>3716.666666666667</v>
      </c>
      <c r="L10" s="17">
        <f t="shared" si="4"/>
        <v>743.33333333333337</v>
      </c>
      <c r="M10" s="16">
        <f t="shared" si="5"/>
        <v>743.33</v>
      </c>
      <c r="N10" s="16">
        <f t="shared" si="6"/>
        <v>3716.65</v>
      </c>
    </row>
    <row r="11" spans="1:29" s="10" customFormat="1" ht="69" customHeight="1" x14ac:dyDescent="0.25">
      <c r="A11" s="11">
        <v>7</v>
      </c>
      <c r="B11" s="12" t="s">
        <v>43</v>
      </c>
      <c r="C11" s="43" t="s">
        <v>54</v>
      </c>
      <c r="D11" s="13">
        <v>10</v>
      </c>
      <c r="E11" s="22">
        <v>110</v>
      </c>
      <c r="F11" s="22">
        <v>110</v>
      </c>
      <c r="G11" s="22">
        <v>110</v>
      </c>
      <c r="H11" s="14">
        <f t="shared" si="0"/>
        <v>110</v>
      </c>
      <c r="I11" s="15">
        <f t="shared" si="1"/>
        <v>0</v>
      </c>
      <c r="J11" s="15">
        <f t="shared" si="2"/>
        <v>0</v>
      </c>
      <c r="K11" s="16">
        <f t="shared" si="3"/>
        <v>1100</v>
      </c>
      <c r="L11" s="17">
        <f t="shared" si="4"/>
        <v>110</v>
      </c>
      <c r="M11" s="16">
        <f t="shared" si="5"/>
        <v>110</v>
      </c>
      <c r="N11" s="16">
        <f t="shared" si="6"/>
        <v>1100</v>
      </c>
    </row>
    <row r="12" spans="1:29" s="10" customFormat="1" ht="69" customHeight="1" x14ac:dyDescent="0.25">
      <c r="A12" s="11">
        <v>8</v>
      </c>
      <c r="B12" s="12" t="s">
        <v>44</v>
      </c>
      <c r="C12" s="43" t="s">
        <v>54</v>
      </c>
      <c r="D12" s="13">
        <v>10</v>
      </c>
      <c r="E12" s="22">
        <v>120</v>
      </c>
      <c r="F12" s="22">
        <v>130</v>
      </c>
      <c r="G12" s="22">
        <v>130</v>
      </c>
      <c r="H12" s="14">
        <f t="shared" si="0"/>
        <v>126.66666666666667</v>
      </c>
      <c r="I12" s="15">
        <f t="shared" si="1"/>
        <v>5.7735026918962573</v>
      </c>
      <c r="J12" s="15">
        <f t="shared" si="2"/>
        <v>4.5580284409707295</v>
      </c>
      <c r="K12" s="16">
        <f t="shared" si="3"/>
        <v>1266.6666666666667</v>
      </c>
      <c r="L12" s="17">
        <f t="shared" si="4"/>
        <v>126.66666666666667</v>
      </c>
      <c r="M12" s="16">
        <f t="shared" si="5"/>
        <v>126.67</v>
      </c>
      <c r="N12" s="16">
        <f t="shared" si="6"/>
        <v>1266.7</v>
      </c>
    </row>
    <row r="13" spans="1:29" s="10" customFormat="1" ht="69" customHeight="1" x14ac:dyDescent="0.25">
      <c r="A13" s="11">
        <v>9</v>
      </c>
      <c r="B13" s="12" t="s">
        <v>45</v>
      </c>
      <c r="C13" s="43" t="s">
        <v>54</v>
      </c>
      <c r="D13" s="13">
        <v>10</v>
      </c>
      <c r="E13" s="22">
        <v>500</v>
      </c>
      <c r="F13" s="22">
        <v>520</v>
      </c>
      <c r="G13" s="22">
        <v>520</v>
      </c>
      <c r="H13" s="14">
        <f t="shared" si="0"/>
        <v>513.33333333333337</v>
      </c>
      <c r="I13" s="15">
        <f t="shared" si="1"/>
        <v>11.547005383792516</v>
      </c>
      <c r="J13" s="15">
        <f t="shared" si="2"/>
        <v>2.2494166332063341</v>
      </c>
      <c r="K13" s="16">
        <f t="shared" si="3"/>
        <v>5133.3333333333339</v>
      </c>
      <c r="L13" s="17">
        <f t="shared" si="4"/>
        <v>513.33333333333337</v>
      </c>
      <c r="M13" s="16">
        <f t="shared" si="5"/>
        <v>513.33000000000004</v>
      </c>
      <c r="N13" s="16">
        <f t="shared" si="6"/>
        <v>5133.3</v>
      </c>
    </row>
    <row r="14" spans="1:29" s="10" customFormat="1" ht="69" customHeight="1" x14ac:dyDescent="0.25">
      <c r="A14" s="11">
        <v>10</v>
      </c>
      <c r="B14" s="12" t="s">
        <v>46</v>
      </c>
      <c r="C14" s="43" t="s">
        <v>54</v>
      </c>
      <c r="D14" s="13">
        <v>10</v>
      </c>
      <c r="E14" s="22">
        <v>500</v>
      </c>
      <c r="F14" s="22">
        <v>520</v>
      </c>
      <c r="G14" s="22">
        <v>520</v>
      </c>
      <c r="H14" s="14">
        <f t="shared" si="0"/>
        <v>513.33333333333337</v>
      </c>
      <c r="I14" s="15">
        <f t="shared" si="1"/>
        <v>11.547005383792516</v>
      </c>
      <c r="J14" s="15">
        <f t="shared" si="2"/>
        <v>2.2494166332063341</v>
      </c>
      <c r="K14" s="16">
        <f t="shared" si="3"/>
        <v>5133.3333333333339</v>
      </c>
      <c r="L14" s="17">
        <f t="shared" si="4"/>
        <v>513.33333333333337</v>
      </c>
      <c r="M14" s="16">
        <f t="shared" si="5"/>
        <v>513.33000000000004</v>
      </c>
      <c r="N14" s="16">
        <f t="shared" si="6"/>
        <v>5133.3</v>
      </c>
    </row>
    <row r="15" spans="1:29" s="10" customFormat="1" ht="69" customHeight="1" x14ac:dyDescent="0.25">
      <c r="A15" s="11">
        <v>11</v>
      </c>
      <c r="B15" s="42" t="s">
        <v>55</v>
      </c>
      <c r="C15" s="43" t="s">
        <v>54</v>
      </c>
      <c r="D15" s="13">
        <v>165</v>
      </c>
      <c r="E15" s="22">
        <v>100</v>
      </c>
      <c r="F15" s="22">
        <v>100</v>
      </c>
      <c r="G15" s="22">
        <v>100</v>
      </c>
      <c r="H15" s="14">
        <f t="shared" si="0"/>
        <v>100</v>
      </c>
      <c r="I15" s="15">
        <f t="shared" si="1"/>
        <v>0</v>
      </c>
      <c r="J15" s="15">
        <f t="shared" si="2"/>
        <v>0</v>
      </c>
      <c r="K15" s="16">
        <f t="shared" si="3"/>
        <v>16500</v>
      </c>
      <c r="L15" s="17">
        <f t="shared" si="4"/>
        <v>100</v>
      </c>
      <c r="M15" s="16">
        <f t="shared" si="5"/>
        <v>100</v>
      </c>
      <c r="N15" s="16">
        <f t="shared" si="6"/>
        <v>16500</v>
      </c>
    </row>
    <row r="16" spans="1:29" s="10" customFormat="1" ht="69" customHeight="1" x14ac:dyDescent="0.25">
      <c r="A16" s="11">
        <v>12</v>
      </c>
      <c r="B16" s="42" t="s">
        <v>56</v>
      </c>
      <c r="C16" s="43" t="s">
        <v>54</v>
      </c>
      <c r="D16" s="13">
        <v>32</v>
      </c>
      <c r="E16" s="22">
        <v>100</v>
      </c>
      <c r="F16" s="22">
        <v>100</v>
      </c>
      <c r="G16" s="22">
        <v>100</v>
      </c>
      <c r="H16" s="14">
        <f t="shared" si="0"/>
        <v>100</v>
      </c>
      <c r="I16" s="15">
        <f t="shared" si="1"/>
        <v>0</v>
      </c>
      <c r="J16" s="15">
        <f t="shared" si="2"/>
        <v>0</v>
      </c>
      <c r="K16" s="16">
        <f t="shared" si="3"/>
        <v>3200</v>
      </c>
      <c r="L16" s="17">
        <f t="shared" si="4"/>
        <v>100</v>
      </c>
      <c r="M16" s="16">
        <f t="shared" si="5"/>
        <v>100</v>
      </c>
      <c r="N16" s="16">
        <f t="shared" si="6"/>
        <v>3200</v>
      </c>
    </row>
    <row r="17" spans="1:14" s="10" customFormat="1" ht="69" customHeight="1" x14ac:dyDescent="0.25">
      <c r="A17" s="11">
        <v>13</v>
      </c>
      <c r="B17" s="12" t="s">
        <v>47</v>
      </c>
      <c r="C17" s="43" t="s">
        <v>54</v>
      </c>
      <c r="D17" s="13">
        <v>12</v>
      </c>
      <c r="E17" s="22">
        <v>230</v>
      </c>
      <c r="F17" s="22">
        <v>230</v>
      </c>
      <c r="G17" s="22">
        <v>250</v>
      </c>
      <c r="H17" s="14">
        <f t="shared" si="0"/>
        <v>236.66666666666666</v>
      </c>
      <c r="I17" s="15">
        <f t="shared" si="1"/>
        <v>11.547005383792515</v>
      </c>
      <c r="J17" s="15">
        <f t="shared" si="2"/>
        <v>4.8790163593489497</v>
      </c>
      <c r="K17" s="16">
        <f t="shared" si="3"/>
        <v>2840</v>
      </c>
      <c r="L17" s="17">
        <f t="shared" si="4"/>
        <v>236.66666666666666</v>
      </c>
      <c r="M17" s="16">
        <f t="shared" si="5"/>
        <v>236.67</v>
      </c>
      <c r="N17" s="16">
        <f t="shared" si="6"/>
        <v>2840.04</v>
      </c>
    </row>
    <row r="18" spans="1:14" s="10" customFormat="1" ht="69" customHeight="1" x14ac:dyDescent="0.25">
      <c r="A18" s="11">
        <v>14</v>
      </c>
      <c r="B18" s="12" t="s">
        <v>57</v>
      </c>
      <c r="C18" s="43" t="s">
        <v>54</v>
      </c>
      <c r="D18" s="13">
        <v>5</v>
      </c>
      <c r="E18" s="22">
        <v>270</v>
      </c>
      <c r="F18" s="22">
        <v>270</v>
      </c>
      <c r="G18" s="22">
        <v>300</v>
      </c>
      <c r="H18" s="14">
        <f>AVERAGE(E18:G18)</f>
        <v>280</v>
      </c>
      <c r="I18" s="15">
        <f>SQRT(SUM(POWER(E18-H18, 2), POWER(F18-H18, 2), POWER(G18-H18, 2))/(COLUMNS(E18:G18)-1))</f>
        <v>17.320508075688775</v>
      </c>
      <c r="J18" s="15">
        <f>I18/H18*100</f>
        <v>6.1858957413174194</v>
      </c>
      <c r="K18" s="16">
        <f>D18/3*SUM(E18:G18)</f>
        <v>1400</v>
      </c>
      <c r="L18" s="17">
        <f>K18/D18</f>
        <v>280</v>
      </c>
      <c r="M18" s="16">
        <f>ROUND(L18, 2)</f>
        <v>280</v>
      </c>
      <c r="N18" s="16">
        <f>M18*D18</f>
        <v>1400</v>
      </c>
    </row>
    <row r="19" spans="1:14" s="10" customFormat="1" ht="69" customHeight="1" x14ac:dyDescent="0.25">
      <c r="A19" s="11">
        <v>15</v>
      </c>
      <c r="B19" s="12" t="s">
        <v>58</v>
      </c>
      <c r="C19" s="43" t="s">
        <v>54</v>
      </c>
      <c r="D19" s="13">
        <v>5</v>
      </c>
      <c r="E19" s="22">
        <v>260</v>
      </c>
      <c r="F19" s="22">
        <v>260</v>
      </c>
      <c r="G19" s="22">
        <v>260</v>
      </c>
      <c r="H19" s="14">
        <f t="shared" ref="H19:H20" si="7">AVERAGE(E19:G19)</f>
        <v>260</v>
      </c>
      <c r="I19" s="15">
        <f t="shared" ref="I19:I20" si="8">SQRT(SUM(POWER(E19-H19, 2), POWER(F19-H19, 2), POWER(G19-H19, 2))/(COLUMNS(E19:G19)-1))</f>
        <v>0</v>
      </c>
      <c r="J19" s="15">
        <f t="shared" ref="J19:J20" si="9">I19/H19*100</f>
        <v>0</v>
      </c>
      <c r="K19" s="16">
        <f t="shared" ref="K19:K20" si="10">D19/3*SUM(E19:G19)</f>
        <v>1300</v>
      </c>
      <c r="L19" s="17">
        <f t="shared" ref="L19:L20" si="11">K19/D19</f>
        <v>260</v>
      </c>
      <c r="M19" s="16">
        <f t="shared" ref="M19:M20" si="12">ROUND(L19, 2)</f>
        <v>260</v>
      </c>
      <c r="N19" s="16">
        <f t="shared" ref="N19:N20" si="13">M19*D19</f>
        <v>1300</v>
      </c>
    </row>
    <row r="20" spans="1:14" s="10" customFormat="1" ht="69" customHeight="1" x14ac:dyDescent="0.25">
      <c r="A20" s="11">
        <v>16</v>
      </c>
      <c r="B20" s="42" t="s">
        <v>59</v>
      </c>
      <c r="C20" s="43" t="s">
        <v>54</v>
      </c>
      <c r="D20" s="13">
        <v>5</v>
      </c>
      <c r="E20" s="22">
        <v>520</v>
      </c>
      <c r="F20" s="22">
        <v>520</v>
      </c>
      <c r="G20" s="22">
        <v>520</v>
      </c>
      <c r="H20" s="14">
        <f t="shared" si="7"/>
        <v>520</v>
      </c>
      <c r="I20" s="15">
        <f t="shared" si="8"/>
        <v>0</v>
      </c>
      <c r="J20" s="15">
        <f t="shared" si="9"/>
        <v>0</v>
      </c>
      <c r="K20" s="16">
        <f t="shared" si="10"/>
        <v>2600</v>
      </c>
      <c r="L20" s="17">
        <f t="shared" si="11"/>
        <v>520</v>
      </c>
      <c r="M20" s="16">
        <f t="shared" si="12"/>
        <v>520</v>
      </c>
      <c r="N20" s="16">
        <f t="shared" si="13"/>
        <v>2600</v>
      </c>
    </row>
    <row r="21" spans="1:14" ht="15.75" customHeight="1" x14ac:dyDescent="0.2">
      <c r="A21" s="27" t="s">
        <v>18</v>
      </c>
      <c r="B21" s="27"/>
      <c r="C21" s="27"/>
      <c r="D21" s="27"/>
      <c r="E21" s="27"/>
      <c r="F21" s="27"/>
      <c r="G21" s="27"/>
      <c r="H21" s="18"/>
      <c r="I21" s="18"/>
      <c r="J21" s="18"/>
      <c r="K21" s="19"/>
      <c r="N21" s="20">
        <f>SUM(N5:N20)</f>
        <v>61376.640000000007</v>
      </c>
    </row>
    <row r="22" spans="1:14" ht="36" customHeight="1" x14ac:dyDescent="0.2">
      <c r="A22" s="28" t="s">
        <v>19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4" x14ac:dyDescent="0.2">
      <c r="A23" s="1" t="s">
        <v>20</v>
      </c>
    </row>
  </sheetData>
  <mergeCells count="11">
    <mergeCell ref="M1:N2"/>
    <mergeCell ref="A21:G21"/>
    <mergeCell ref="A22:K22"/>
    <mergeCell ref="A2:K2"/>
    <mergeCell ref="E3:G3"/>
    <mergeCell ref="H3:J3"/>
    <mergeCell ref="A3:A4"/>
    <mergeCell ref="B3:B4"/>
    <mergeCell ref="C3:C4"/>
    <mergeCell ref="D3:D4"/>
    <mergeCell ref="K3:N3"/>
  </mergeCells>
  <pageMargins left="0.70866137742996205" right="0.70866137742996205" top="0.74803149700164795" bottom="0.74803149700164795" header="0.31496062874794001" footer="0.3149606287479400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6"/>
  <sheetViews>
    <sheetView workbookViewId="0"/>
  </sheetViews>
  <sheetFormatPr defaultColWidth="9.140625" defaultRowHeight="15" x14ac:dyDescent="0.25"/>
  <cols>
    <col min="4" max="4" width="24" customWidth="1"/>
    <col min="6" max="6" width="29" customWidth="1"/>
    <col min="15" max="15" width="19.42578125" customWidth="1"/>
  </cols>
  <sheetData>
    <row r="2" spans="2:11" x14ac:dyDescent="0.25">
      <c r="D2" t="s">
        <v>21</v>
      </c>
      <c r="F2" t="s">
        <v>22</v>
      </c>
      <c r="I2" t="s">
        <v>23</v>
      </c>
    </row>
    <row r="4" spans="2:11" x14ac:dyDescent="0.25">
      <c r="B4" t="s">
        <v>24</v>
      </c>
      <c r="D4">
        <v>26</v>
      </c>
      <c r="F4">
        <v>29</v>
      </c>
      <c r="I4">
        <v>8.5</v>
      </c>
      <c r="K4">
        <v>6</v>
      </c>
    </row>
    <row r="6" spans="2:11" x14ac:dyDescent="0.25">
      <c r="B6" t="s">
        <v>25</v>
      </c>
      <c r="D6" t="s">
        <v>26</v>
      </c>
      <c r="F6" t="s">
        <v>27</v>
      </c>
      <c r="I6">
        <f>8.5*3</f>
        <v>25.5</v>
      </c>
      <c r="K6">
        <f>6*4</f>
        <v>24</v>
      </c>
    </row>
    <row r="8" spans="2:11" x14ac:dyDescent="0.25">
      <c r="B8" t="s">
        <v>28</v>
      </c>
      <c r="D8" t="s">
        <v>29</v>
      </c>
      <c r="F8" t="s">
        <v>27</v>
      </c>
      <c r="I8">
        <f>5*8.5</f>
        <v>42.5</v>
      </c>
      <c r="K8">
        <f>4*6</f>
        <v>24</v>
      </c>
    </row>
    <row r="10" spans="2:11" x14ac:dyDescent="0.25">
      <c r="B10" t="s">
        <v>30</v>
      </c>
      <c r="D10" t="s">
        <v>31</v>
      </c>
      <c r="F10" t="s">
        <v>29</v>
      </c>
      <c r="I10">
        <f>4*8.5</f>
        <v>34</v>
      </c>
      <c r="K10">
        <f>6*5</f>
        <v>30</v>
      </c>
    </row>
    <row r="12" spans="2:11" x14ac:dyDescent="0.25">
      <c r="B12" t="s">
        <v>32</v>
      </c>
      <c r="D12" t="s">
        <v>33</v>
      </c>
      <c r="F12" t="s">
        <v>34</v>
      </c>
      <c r="I12">
        <f>4*8.5</f>
        <v>34</v>
      </c>
      <c r="K12">
        <f>4*6</f>
        <v>24</v>
      </c>
    </row>
    <row r="14" spans="2:11" x14ac:dyDescent="0.25">
      <c r="B14" t="s">
        <v>35</v>
      </c>
      <c r="D14">
        <v>1</v>
      </c>
      <c r="F14">
        <v>4</v>
      </c>
      <c r="I14">
        <v>8.5</v>
      </c>
      <c r="K14">
        <v>6</v>
      </c>
    </row>
    <row r="16" spans="2:11" x14ac:dyDescent="0.25">
      <c r="B16" t="s">
        <v>36</v>
      </c>
      <c r="D16" t="s">
        <v>34</v>
      </c>
      <c r="F16" t="s">
        <v>37</v>
      </c>
      <c r="I16">
        <f>4*8.5</f>
        <v>34</v>
      </c>
      <c r="K16">
        <f>4*6</f>
        <v>24</v>
      </c>
    </row>
    <row r="18" spans="2:15" x14ac:dyDescent="0.25">
      <c r="B18" t="s">
        <v>38</v>
      </c>
      <c r="D18" t="s">
        <v>27</v>
      </c>
      <c r="F18" t="s">
        <v>39</v>
      </c>
      <c r="I18">
        <f>4*8.5</f>
        <v>34</v>
      </c>
      <c r="K18">
        <f>5*6</f>
        <v>30</v>
      </c>
    </row>
    <row r="20" spans="2:15" x14ac:dyDescent="0.25">
      <c r="B20" t="s">
        <v>40</v>
      </c>
      <c r="D20" t="s">
        <v>29</v>
      </c>
      <c r="F20" t="s">
        <v>27</v>
      </c>
      <c r="I20">
        <f>5*8.5</f>
        <v>42.5</v>
      </c>
      <c r="K20">
        <f>4*6</f>
        <v>24</v>
      </c>
    </row>
    <row r="22" spans="2:15" x14ac:dyDescent="0.25">
      <c r="B22" t="s">
        <v>41</v>
      </c>
      <c r="D22" t="s">
        <v>34</v>
      </c>
      <c r="F22" t="s">
        <v>37</v>
      </c>
      <c r="I22">
        <f>4*8.5</f>
        <v>34</v>
      </c>
      <c r="K22">
        <f>4*6</f>
        <v>24</v>
      </c>
    </row>
    <row r="26" spans="2:15" x14ac:dyDescent="0.25">
      <c r="I26">
        <f>SUM(I4:I25)</f>
        <v>297.5</v>
      </c>
      <c r="K26">
        <f>SUM(K4:K25)</f>
        <v>216</v>
      </c>
      <c r="N26">
        <f>297.5+216</f>
        <v>513.5</v>
      </c>
      <c r="O26" s="21">
        <f>N26*600</f>
        <v>308100</v>
      </c>
    </row>
  </sheetData>
  <pageMargins left="0.70000004768371604" right="0.70000004768371604" top="0.75" bottom="0.75" header="0.30000001192092901" footer="0.30000001192092901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Решетникова Наталья</dc:creator>
  <cp:lastModifiedBy>Наталья</cp:lastModifiedBy>
  <dcterms:created xsi:type="dcterms:W3CDTF">2022-10-05T08:44:54Z</dcterms:created>
  <dcterms:modified xsi:type="dcterms:W3CDTF">2024-03-18T10:25:15Z</dcterms:modified>
</cp:coreProperties>
</file>