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6285"/>
  </bookViews>
  <sheets>
    <sheet name="общий расчет" sheetId="1" r:id="rId1"/>
  </sheets>
  <definedNames>
    <definedName name="_xlnm._FilterDatabase" localSheetId="0" hidden="1">'общий расчет'!$A$4:$Y$6</definedName>
    <definedName name="_xlnm.Print_Area" localSheetId="0">'общий расчет'!$A$1:$Y$6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" i="1" l="1"/>
  <c r="T6" i="1"/>
  <c r="W6" i="1" s="1"/>
  <c r="X6" i="1" s="1"/>
  <c r="Y6" i="1" s="1"/>
  <c r="V6" i="1" l="1"/>
  <c r="Y7" i="1" l="1"/>
</calcChain>
</file>

<file path=xl/sharedStrings.xml><?xml version="1.0" encoding="utf-8"?>
<sst xmlns="http://schemas.openxmlformats.org/spreadsheetml/2006/main" count="45" uniqueCount="41">
  <si>
    <t>Обоснование и расчет НМЦК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</si>
  <si>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</si>
  <si>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</si>
  <si>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</si>
  <si>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</si>
  <si>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</si>
  <si>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</si>
  <si>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</si>
  <si>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</si>
  <si>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</si>
  <si>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</si>
  <si>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>код</t>
  </si>
  <si>
    <t>наименование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</si>
  <si>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</si>
  <si>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</si>
  <si>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</si>
  <si>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</si>
  <si>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8а</t>
  </si>
  <si>
    <t>8б</t>
  </si>
  <si>
    <t>9=3+4+5+6+7+8а</t>
  </si>
  <si>
    <t>11 = кол-во ИЦИ</t>
  </si>
  <si>
    <t>12=            /n</t>
  </si>
  <si>
    <t>12а</t>
  </si>
  <si>
    <r>
      <t xml:space="preserve">Средняя цена из Реестра товаров**, включая НДС, руб. </t>
    </r>
    <r>
      <rPr>
        <sz val="8"/>
        <rFont val="Times New Roman"/>
        <family val="1"/>
        <charset val="204"/>
      </rPr>
      <t xml:space="preserve">на </t>
    </r>
    <r>
      <rPr>
        <sz val="8"/>
        <color indexed="10"/>
        <rFont val="Times New Roman"/>
        <family val="1"/>
        <charset val="204"/>
      </rPr>
      <t>______</t>
    </r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</si>
  <si>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</si>
  <si>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</si>
  <si>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12б</t>
  </si>
  <si>
    <t>15=12б*10</t>
  </si>
  <si>
    <t>Начальная (максимальная) цена контракта, руб.</t>
  </si>
  <si>
    <t>Цена единицы продукции, с НДС, руб.</t>
  </si>
  <si>
    <t>Цена единицы продукции, принятая для расчета НМЦК, с НДС</t>
  </si>
  <si>
    <t xml:space="preserve">НМЦК, руб. </t>
  </si>
  <si>
    <t>ИЦИ №1</t>
  </si>
  <si>
    <t>ИЦИ №2</t>
  </si>
  <si>
    <t>ИЦИ №3</t>
  </si>
  <si>
    <t>ТО Мимаки</t>
  </si>
  <si>
    <t xml:space="preserve">Расчет начальной (максимальной)  цены контракта (далее – НМЦК) произведен в соответствии со статьей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нужд».  Для определения НМЦК Заказчиком использован метод сопоставимых рыночных цен (анализа рынка) на основании ценовой информации, полученной от  поставщиков, осуществляющих поставки идентичных товаров, планируемых к закупкам с учетом всех существенных условий контракта. 
  Цена Контракта определяется участником закупки с учетом стоимости товара, расходов, связанных с  размещением в местах, указанных заказчиком, стоимость упаковки (тары), маркировки,расходы на распил материала, страхование, таможенные платежи (пошлины), НДС, другие установленные налоги, сборы и иные расходы, связанные с исполнением контракта 
                      Цена за единицу товара рассчитывается как начальная (максимальная) цена единицы товара, уменьшенная на предложенное участником закупки понижение относительно начальной (максимальной) цены контракта. 
В случае если победитель не является плательщиком НДС (в том числе находится на упрощенной системе налогообложения), расчеты за единицу товара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                     
</t>
  </si>
  <si>
    <t>шт</t>
  </si>
  <si>
    <t xml:space="preserve">Выбрана минимальная цена контракта    </t>
  </si>
  <si>
    <t>руб.</t>
  </si>
  <si>
    <t>поставка пластика листового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</si>
</sst>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1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62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center" vertical="center" wrapText="1"/>
    </xf>
    <xf numFmtId="4" fontId="8" fillId="3" borderId="6" xfId="0" applyNumberFormat="1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center" vertical="center" wrapText="1"/>
    </xf>
    <xf numFmtId="10" fontId="11" fillId="0" borderId="0" xfId="0" applyNumberFormat="1" applyFont="1" applyAlignment="1">
      <alignment vertical="top" wrapText="1"/>
    </xf>
    <xf numFmtId="1" fontId="0" fillId="0" borderId="0" xfId="0" applyNumberForma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164" fontId="5" fillId="0" borderId="4" xfId="0" applyNumberFormat="1" applyFont="1" applyFill="1" applyBorder="1" applyAlignment="1">
      <alignment horizontal="center" vertical="top" wrapText="1"/>
    </xf>
    <xf numFmtId="1" fontId="17" fillId="2" borderId="6" xfId="0" applyNumberFormat="1" applyFont="1" applyFill="1" applyBorder="1" applyAlignment="1">
      <alignment horizontal="center" vertical="center" wrapText="1"/>
    </xf>
    <xf numFmtId="1" fontId="17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4" fontId="7" fillId="2" borderId="2" xfId="0" applyNumberFormat="1" applyFont="1" applyFill="1" applyBorder="1" applyAlignment="1">
      <alignment horizontal="center" vertical="center" wrapText="1"/>
    </xf>
    <xf numFmtId="1" fontId="9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17" fillId="2" borderId="6" xfId="0" applyNumberFormat="1" applyFont="1" applyFill="1" applyBorder="1" applyAlignment="1">
      <alignment horizontal="center" vertical="center" wrapText="1"/>
    </xf>
    <xf numFmtId="3" fontId="17" fillId="2" borderId="6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20" fillId="0" borderId="0" xfId="0" applyNumberFormat="1" applyFont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wrapText="1"/>
    </xf>
    <xf numFmtId="4" fontId="5" fillId="2" borderId="9" xfId="0" applyNumberFormat="1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18" fillId="2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219075</xdr:colOff>
      <xdr:row>0</xdr:row>
      <xdr:rowOff>0</xdr:rowOff>
    </xdr:from>
    <xdr:to>
      <xdr:col>21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0493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17</xdr:col>
      <xdr:colOff>447675</xdr:colOff>
      <xdr:row>2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210800" y="113347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28575</xdr:colOff>
      <xdr:row>2</xdr:row>
      <xdr:rowOff>419100</xdr:rowOff>
    </xdr:from>
    <xdr:to>
      <xdr:col>20</xdr:col>
      <xdr:colOff>590550</xdr:colOff>
      <xdr:row>2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900" y="12573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</xdr:row>
      <xdr:rowOff>638175</xdr:rowOff>
    </xdr:from>
    <xdr:to>
      <xdr:col>21</xdr:col>
      <xdr:colOff>704850</xdr:colOff>
      <xdr:row>2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147637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121920</xdr:colOff>
      <xdr:row>2</xdr:row>
      <xdr:rowOff>422910</xdr:rowOff>
    </xdr:from>
    <xdr:to>
      <xdr:col>17</xdr:col>
      <xdr:colOff>645795</xdr:colOff>
      <xdr:row>3</xdr:row>
      <xdr:rowOff>66675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0740" y="117729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42863</xdr:colOff>
      <xdr:row>2</xdr:row>
      <xdr:rowOff>425450</xdr:rowOff>
    </xdr:from>
    <xdr:to>
      <xdr:col>20</xdr:col>
      <xdr:colOff>881063</xdr:colOff>
      <xdr:row>3</xdr:row>
      <xdr:rowOff>100012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0426" y="126682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49212</xdr:colOff>
      <xdr:row>2</xdr:row>
      <xdr:rowOff>395287</xdr:rowOff>
    </xdr:from>
    <xdr:to>
      <xdr:col>21</xdr:col>
      <xdr:colOff>687387</xdr:colOff>
      <xdr:row>2</xdr:row>
      <xdr:rowOff>661987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1337" y="1157287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304800</xdr:colOff>
      <xdr:row>3</xdr:row>
      <xdr:rowOff>9525</xdr:rowOff>
    </xdr:from>
    <xdr:to>
      <xdr:col>19</xdr:col>
      <xdr:colOff>571500</xdr:colOff>
      <xdr:row>3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420600" y="198120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17</xdr:col>
      <xdr:colOff>9525</xdr:colOff>
      <xdr:row>1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21907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0</xdr:row>
      <xdr:rowOff>247650</xdr:rowOff>
    </xdr:from>
    <xdr:to>
      <xdr:col>17</xdr:col>
      <xdr:colOff>447675</xdr:colOff>
      <xdr:row>1</xdr:row>
      <xdr:rowOff>342900</xdr:rowOff>
    </xdr:to>
    <xdr:pic>
      <xdr:nvPicPr>
        <xdr:cNvPr id="13" name="Рисунок 5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190500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10"/>
  <sheetViews>
    <sheetView tabSelected="1" topLeftCell="I4" zoomScaleNormal="100" workbookViewId="0">
      <selection activeCell="K10" sqref="K10"/>
    </sheetView>
  </sheetViews>
  <sheetFormatPr defaultColWidth="9.140625" defaultRowHeight="15" x14ac:dyDescent="0.25"/>
  <cols>
    <col min="1" max="3" width="8.5703125" style="1" hidden="1" customWidth="1"/>
    <col min="4" max="4" width="8" style="1" hidden="1" customWidth="1"/>
    <col min="5" max="5" width="9.7109375" style="1" hidden="1" customWidth="1"/>
    <col min="6" max="6" width="16.85546875" style="2" hidden="1" customWidth="1"/>
    <col min="7" max="7" width="9.7109375" style="1" bestFit="1" customWidth="1"/>
    <col min="8" max="8" width="4.42578125" style="13" customWidth="1"/>
    <col min="9" max="9" width="46" style="14" customWidth="1"/>
    <col min="10" max="10" width="11.140625" style="20" customWidth="1"/>
    <col min="11" max="11" width="12.85546875" style="20" customWidth="1"/>
    <col min="12" max="12" width="10.28515625" style="20" customWidth="1"/>
    <col min="13" max="13" width="8.28515625" style="20" hidden="1" customWidth="1"/>
    <col min="14" max="15" width="8.5703125" style="20" hidden="1" customWidth="1"/>
    <col min="16" max="16" width="10.5703125" style="20" hidden="1" customWidth="1"/>
    <col min="17" max="17" width="5.85546875" style="20" hidden="1" customWidth="1"/>
    <col min="18" max="18" width="10.42578125" style="1" customWidth="1"/>
    <col min="19" max="19" width="9.85546875" style="1" customWidth="1"/>
    <col min="20" max="20" width="11.5703125" style="1" customWidth="1"/>
    <col min="21" max="21" width="14.140625" style="1" customWidth="1"/>
    <col min="22" max="24" width="10.85546875" style="1" customWidth="1"/>
    <col min="25" max="25" width="17.5703125" style="1" customWidth="1"/>
    <col min="26" max="16384" width="9.140625" style="1"/>
  </cols>
  <sheetData>
    <row r="1" spans="1:25" x14ac:dyDescent="0.25">
      <c r="H1" s="33" t="s">
        <v>0</v>
      </c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25" s="3" customFormat="1" ht="45" customHeight="1" x14ac:dyDescent="0.25">
      <c r="A2" s="34" t="s">
        <v>1</v>
      </c>
      <c r="B2" s="35"/>
      <c r="C2" s="34" t="s">
        <v>2</v>
      </c>
      <c r="D2" s="35"/>
      <c r="E2" s="34" t="s">
        <v>3</v>
      </c>
      <c r="F2" s="35"/>
      <c r="G2" s="36" t="s">
        <v>4</v>
      </c>
      <c r="H2" s="39" t="s">
        <v>5</v>
      </c>
      <c r="I2" s="36" t="s">
        <v>6</v>
      </c>
      <c r="J2" s="42" t="s">
        <v>7</v>
      </c>
      <c r="K2" s="43"/>
      <c r="L2" s="43"/>
      <c r="M2" s="43"/>
      <c r="N2" s="44"/>
      <c r="O2" s="45" t="s">
        <v>23</v>
      </c>
      <c r="P2" s="47" t="s">
        <v>8</v>
      </c>
      <c r="Q2" s="50"/>
      <c r="R2" s="36" t="s">
        <v>9</v>
      </c>
      <c r="S2" s="36" t="s">
        <v>24</v>
      </c>
      <c r="T2" s="57" t="s">
        <v>10</v>
      </c>
      <c r="U2" s="58"/>
      <c r="V2" s="59"/>
      <c r="W2" s="60" t="s">
        <v>29</v>
      </c>
      <c r="X2" s="60" t="s">
        <v>30</v>
      </c>
      <c r="Y2" s="45" t="s">
        <v>31</v>
      </c>
    </row>
    <row r="3" spans="1:25" s="3" customFormat="1" ht="54" customHeight="1" x14ac:dyDescent="0.25">
      <c r="A3" s="51" t="s">
        <v>11</v>
      </c>
      <c r="B3" s="49" t="s">
        <v>12</v>
      </c>
      <c r="C3" s="51" t="s">
        <v>11</v>
      </c>
      <c r="D3" s="49" t="s">
        <v>12</v>
      </c>
      <c r="E3" s="51" t="s">
        <v>11</v>
      </c>
      <c r="F3" s="49" t="s">
        <v>12</v>
      </c>
      <c r="G3" s="37"/>
      <c r="H3" s="40"/>
      <c r="I3" s="41"/>
      <c r="J3" s="23" t="s">
        <v>32</v>
      </c>
      <c r="K3" s="27" t="s">
        <v>33</v>
      </c>
      <c r="L3" s="28" t="s">
        <v>34</v>
      </c>
      <c r="M3" s="23" t="s">
        <v>13</v>
      </c>
      <c r="N3" s="23" t="s">
        <v>14</v>
      </c>
      <c r="O3" s="46"/>
      <c r="P3" s="48"/>
      <c r="Q3" s="50"/>
      <c r="R3" s="38"/>
      <c r="S3" s="38"/>
      <c r="T3" s="15" t="s">
        <v>15</v>
      </c>
      <c r="U3" s="16" t="s">
        <v>16</v>
      </c>
      <c r="V3" s="17" t="s">
        <v>25</v>
      </c>
      <c r="W3" s="61"/>
      <c r="X3" s="61"/>
      <c r="Y3" s="46"/>
    </row>
    <row r="4" spans="1:25" s="4" customFormat="1" ht="26.25" customHeight="1" x14ac:dyDescent="0.25">
      <c r="A4" s="51"/>
      <c r="B4" s="49"/>
      <c r="C4" s="51"/>
      <c r="D4" s="49"/>
      <c r="E4" s="51"/>
      <c r="F4" s="49"/>
      <c r="G4" s="38"/>
      <c r="H4" s="18">
        <v>1</v>
      </c>
      <c r="I4" s="18">
        <v>2</v>
      </c>
      <c r="J4" s="25">
        <v>3</v>
      </c>
      <c r="K4" s="25">
        <v>4</v>
      </c>
      <c r="L4" s="25"/>
      <c r="M4" s="24">
        <v>6</v>
      </c>
      <c r="N4" s="24">
        <v>7</v>
      </c>
      <c r="O4" s="24" t="s">
        <v>17</v>
      </c>
      <c r="P4" s="24" t="s">
        <v>18</v>
      </c>
      <c r="Q4" s="24" t="s">
        <v>19</v>
      </c>
      <c r="R4" s="19">
        <v>10</v>
      </c>
      <c r="S4" s="19" t="s">
        <v>20</v>
      </c>
      <c r="T4" s="19" t="s">
        <v>21</v>
      </c>
      <c r="U4" s="19">
        <v>13</v>
      </c>
      <c r="V4" s="19">
        <v>14</v>
      </c>
      <c r="W4" s="19" t="s">
        <v>22</v>
      </c>
      <c r="X4" s="19" t="s">
        <v>26</v>
      </c>
      <c r="Y4" s="18" t="s">
        <v>27</v>
      </c>
    </row>
    <row r="5" spans="1:25" s="12" customFormat="1" ht="15" customHeight="1" thickBot="1" x14ac:dyDescent="0.3">
      <c r="A5" s="5"/>
      <c r="B5" s="5"/>
      <c r="C5" s="5"/>
      <c r="D5" s="5"/>
      <c r="E5" s="5"/>
      <c r="F5" s="21"/>
      <c r="G5" s="55" t="s">
        <v>35</v>
      </c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</row>
    <row r="6" spans="1:25" s="12" customFormat="1" ht="38.25" customHeight="1" thickBot="1" x14ac:dyDescent="0.3">
      <c r="A6" s="5"/>
      <c r="B6" s="5"/>
      <c r="C6" s="5"/>
      <c r="D6" s="5"/>
      <c r="E6" s="5"/>
      <c r="F6" s="21"/>
      <c r="G6" s="6" t="s">
        <v>37</v>
      </c>
      <c r="H6" s="22">
        <v>1</v>
      </c>
      <c r="I6" s="29" t="s">
        <v>40</v>
      </c>
      <c r="J6" s="8">
        <v>5130</v>
      </c>
      <c r="K6" s="7">
        <v>5431</v>
      </c>
      <c r="L6" s="7">
        <v>5566</v>
      </c>
      <c r="M6" s="6"/>
      <c r="N6" s="6"/>
      <c r="O6" s="7"/>
      <c r="P6" s="6"/>
      <c r="Q6" s="8"/>
      <c r="R6" s="30">
        <v>1</v>
      </c>
      <c r="S6" s="9">
        <v>3</v>
      </c>
      <c r="T6" s="10">
        <f>ROUND((IF(ISERR(AVERAGE(J6:O6)),"",AVERAGE(J6:O6))),2)</f>
        <v>5375.67</v>
      </c>
      <c r="U6" s="10">
        <f>IF(ISERR(STDEV(J6:O6)),"",STDEV(J6:O6))</f>
        <v>223.20468931752606</v>
      </c>
      <c r="V6" s="11">
        <f t="shared" ref="V6" si="0">IF(ISERR(U6/T6),"",U6/T6)</f>
        <v>4.1521278150914408E-2</v>
      </c>
      <c r="W6" s="7">
        <f>ROUND((MIN(P6,T6)),2)</f>
        <v>5375.67</v>
      </c>
      <c r="X6" s="6">
        <f>W6</f>
        <v>5375.67</v>
      </c>
      <c r="Y6" s="6">
        <f>X6*R6</f>
        <v>5375.67</v>
      </c>
    </row>
    <row r="7" spans="1:25" ht="15" customHeight="1" x14ac:dyDescent="0.25">
      <c r="G7" s="56" t="s">
        <v>28</v>
      </c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26">
        <f>SUM(Y6:Y6)</f>
        <v>5375.67</v>
      </c>
    </row>
    <row r="8" spans="1:25" ht="157.5" customHeight="1" x14ac:dyDescent="0.25">
      <c r="I8" s="52" t="s">
        <v>36</v>
      </c>
      <c r="J8" s="53"/>
      <c r="K8" s="53"/>
      <c r="L8" s="53"/>
      <c r="M8" s="53"/>
      <c r="N8" s="53"/>
      <c r="O8" s="53"/>
      <c r="P8" s="53"/>
      <c r="Q8" s="53"/>
      <c r="R8" s="54"/>
      <c r="S8" s="54"/>
      <c r="T8" s="54"/>
      <c r="U8" s="54"/>
      <c r="V8" s="54"/>
      <c r="W8" s="54"/>
      <c r="X8" s="54"/>
      <c r="Y8" s="54"/>
    </row>
    <row r="10" spans="1:25" ht="15.75" x14ac:dyDescent="0.25">
      <c r="I10" s="31" t="s">
        <v>38</v>
      </c>
      <c r="J10" s="32">
        <v>5130</v>
      </c>
      <c r="K10" s="20" t="s">
        <v>39</v>
      </c>
    </row>
  </sheetData>
  <autoFilter ref="A4:Y6"/>
  <mergeCells count="26">
    <mergeCell ref="I8:Y8"/>
    <mergeCell ref="D3:D4"/>
    <mergeCell ref="E3:E4"/>
    <mergeCell ref="G5:Y5"/>
    <mergeCell ref="G7:X7"/>
    <mergeCell ref="S2:S3"/>
    <mergeCell ref="T2:V2"/>
    <mergeCell ref="W2:W3"/>
    <mergeCell ref="X2:X3"/>
    <mergeCell ref="Y2:Y3"/>
    <mergeCell ref="H1:Y1"/>
    <mergeCell ref="A2:B2"/>
    <mergeCell ref="C2:D2"/>
    <mergeCell ref="E2:F2"/>
    <mergeCell ref="G2:G4"/>
    <mergeCell ref="H2:H3"/>
    <mergeCell ref="I2:I3"/>
    <mergeCell ref="J2:N2"/>
    <mergeCell ref="O2:O3"/>
    <mergeCell ref="P2:P3"/>
    <mergeCell ref="F3:F4"/>
    <mergeCell ref="Q2:Q3"/>
    <mergeCell ref="R2:R3"/>
    <mergeCell ref="A3:A4"/>
    <mergeCell ref="B3:B4"/>
    <mergeCell ref="C3:C4"/>
  </mergeCells>
  <conditionalFormatting sqref="V6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rintOptions horizontalCentered="1"/>
  <pageMargins left="0" right="0" top="0.39370078740157483" bottom="0.39370078740157483" header="0" footer="0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 расчет</vt:lpstr>
      <vt:lpstr>'общий расчет'!Область_печати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Госзаказ</cp:lastModifiedBy>
  <cp:lastPrinted>2024-03-26T09:18:55Z</cp:lastPrinted>
  <dcterms:created xsi:type="dcterms:W3CDTF">2020-07-10T05:47:11Z</dcterms:created>
  <dcterms:modified xsi:type="dcterms:W3CDTF">2024-03-26T13:18:38Z</dcterms:modified>
</cp:coreProperties>
</file>