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ЗАКУПКИ на 2024 год\ВАКЦИНЫ\Корь 2024\Корь эл.магазин\"/>
    </mc:Choice>
  </mc:AlternateContent>
  <xr:revisionPtr revIDLastSave="0" documentId="13_ncr:1_{BBC17ADB-C2FC-44B6-A73D-611F4B4F0D1A}" xr6:coauthVersionLast="47" xr6:coauthVersionMax="47" xr10:uidLastSave="{00000000-0000-0000-0000-000000000000}"/>
  <bookViews>
    <workbookView xWindow="-120" yWindow="-120" windowWidth="29040" windowHeight="15720" tabRatio="763" activeTab="1" xr2:uid="{00000000-000D-0000-FFFF-FFFF00000000}"/>
  </bookViews>
  <sheets>
    <sheet name="Справочник лекарств" sheetId="7" r:id="rId1"/>
    <sheet name="анализ рынка" sheetId="1" r:id="rId2"/>
    <sheet name="тарифный метод (только ЖНВЛП)" sheetId="2" r:id="rId3"/>
    <sheet name="Средневзвешенная" sheetId="3" r:id="rId4"/>
    <sheet name="Выбор минимального значения" sheetId="6" r:id="rId5"/>
    <sheet name="РНМЦД" sheetId="4" r:id="rId6"/>
  </sheets>
  <calcPr calcId="191029"/>
</workbook>
</file>

<file path=xl/calcChain.xml><?xml version="1.0" encoding="utf-8"?>
<calcChain xmlns="http://schemas.openxmlformats.org/spreadsheetml/2006/main">
  <c r="I11" i="1" l="1"/>
  <c r="H11" i="1"/>
  <c r="G11" i="1"/>
  <c r="O10" i="4"/>
  <c r="I10" i="1"/>
  <c r="H10" i="1"/>
  <c r="G10" i="1"/>
  <c r="H9" i="2"/>
  <c r="K11" i="1" l="1"/>
  <c r="G11" i="4"/>
  <c r="E11" i="4"/>
  <c r="C11" i="4"/>
  <c r="F6" i="6"/>
  <c r="E6" i="6"/>
  <c r="D6" i="6"/>
  <c r="B10" i="2"/>
  <c r="B10" i="3" s="1"/>
  <c r="M11" i="1"/>
  <c r="G6" i="6" s="1"/>
  <c r="F11" i="1"/>
  <c r="E11" i="1"/>
  <c r="D11" i="1"/>
  <c r="B11" i="1"/>
  <c r="K6" i="6" l="1"/>
  <c r="I11" i="4" s="1"/>
  <c r="J11" i="4" s="1"/>
  <c r="L11" i="4" s="1"/>
  <c r="M11" i="4" s="1"/>
  <c r="O11" i="4" s="1"/>
  <c r="J11" i="1"/>
  <c r="L11" i="1" s="1"/>
  <c r="G10" i="4"/>
  <c r="M10" i="1"/>
  <c r="G5" i="6" s="1"/>
  <c r="F10" i="4"/>
  <c r="E10" i="4"/>
  <c r="D10" i="4"/>
  <c r="C10" i="4"/>
  <c r="F5" i="6"/>
  <c r="E5" i="6"/>
  <c r="D5" i="6"/>
  <c r="C5" i="6"/>
  <c r="B5" i="6"/>
  <c r="N11" i="4" l="1"/>
  <c r="B8" i="3"/>
  <c r="F10" i="1"/>
  <c r="E10" i="1"/>
  <c r="D10" i="1"/>
  <c r="B10" i="1"/>
  <c r="C10" i="1"/>
  <c r="K9" i="2" l="1"/>
  <c r="H5" i="6" s="1"/>
  <c r="K5" i="6" s="1"/>
  <c r="K10" i="1" l="1"/>
  <c r="J10" i="1"/>
  <c r="I10" i="4" l="1"/>
  <c r="J10" i="4" s="1"/>
  <c r="L10" i="1"/>
  <c r="L10" i="4" l="1"/>
  <c r="M10" i="4" s="1"/>
  <c r="O12" i="4" s="1"/>
  <c r="G14" i="4" s="1"/>
  <c r="N10" i="4" l="1"/>
</calcChain>
</file>

<file path=xl/sharedStrings.xml><?xml version="1.0" encoding="utf-8"?>
<sst xmlns="http://schemas.openxmlformats.org/spreadsheetml/2006/main" count="137" uniqueCount="107">
  <si>
    <t>№ п/п</t>
  </si>
  <si>
    <t>МНН или при отсутствии МНН химическое, группировочное наименование Товара</t>
  </si>
  <si>
    <t>Среднее квадратичное отклонение</t>
  </si>
  <si>
    <t>Коэффициент вариации</t>
  </si>
  <si>
    <t>Метод сопоставимых рыночных цен (анализ рынка) (ч.2-6 ст.22 44-ФЗ), без учета НДС и оптовой надбавки</t>
  </si>
  <si>
    <t>Тарифный метод (ч.8 ст.22 44-ФЗ), без учета НДС и оптовой надбавки</t>
  </si>
  <si>
    <t>Начальная (максимальная цена контракта с НДС и оптовой надбавкой</t>
  </si>
  <si>
    <t>Минимальное значение НМЦ Товара за единицу измерения, установленное в ходе проведенного анализа, принимается в качестве начальной (максимальной) цены за единицу товара при расчете начальной (максимальной) цены государственного контракта.</t>
  </si>
  <si>
    <t xml:space="preserve">Расчет начальной (максимальной) цены контракта осуществляется по формуле: </t>
  </si>
  <si>
    <t>Расчет средневзвешенной цены по контрактам (в случае заключения единственного контракта – цены по контракту)</t>
  </si>
  <si>
    <t>Минимальное значение НМЦ Товара за единицу измерения, руб.</t>
  </si>
  <si>
    <t>Минимальное значение цены без учета НДС и оптовой надбавки**</t>
  </si>
  <si>
    <t xml:space="preserve">**при расчете НМЦК учтены все эквивалентные лекарственные формы и дозировки лекарственного препарата, предусмотренного к закупке. </t>
  </si>
  <si>
    <t xml:space="preserve">*** Оптовая надбавка устанавливается только для лекарственных препаратов, включенных в перечень жизненно необходимых и важнейших лекарственных препаратов </t>
  </si>
  <si>
    <t xml:space="preserve">**** НДС +10%, в соответствии с подпунктом 4 пункта 2 статьи 164 «Налогового кодекса Российской Федерации (часть вторая)» от 05.08.2000 № 117-ФЗ. </t>
  </si>
  <si>
    <t>Номер фармацевтической организации, дата КП, цена без учета  НДС 10% и оптовой надбавки, руб.</t>
  </si>
  <si>
    <t>Среднее расчетное значение цены за единицу измерения, руб.</t>
  </si>
  <si>
    <t>№ п\п</t>
  </si>
  <si>
    <t>ЖНВЛП</t>
  </si>
  <si>
    <t>Цена для формирования НЦК с НДС и оптовой надбавкой для ЖНВЛП</t>
  </si>
  <si>
    <t>Обоснование формирования начальной (максимальной) цены контракта:</t>
  </si>
  <si>
    <t>Цена единицы лекарственного препараты расчитанная методом сопоставимых рыночных цен</t>
  </si>
  <si>
    <t>Код позиции КТРУ / Реестровая запись.</t>
  </si>
  <si>
    <t>Единицы измерения (количество товара, объем работы, услуги по ОКЕИ)</t>
  </si>
  <si>
    <t>Лекарственная форма</t>
  </si>
  <si>
    <t>Дозировка</t>
  </si>
  <si>
    <t>Лекарственный препарат включен в перечень жизненно необходимых и важнейших лекарственных препаратов</t>
  </si>
  <si>
    <t xml:space="preserve">Наличие в лекарственном препарате наркотических средств, психотропных веществ и их прекурсоров </t>
  </si>
  <si>
    <r>
      <t xml:space="preserve">Цена для формирования НЦК с НДС </t>
    </r>
    <r>
      <rPr>
        <u/>
        <sz val="10"/>
        <color theme="1"/>
        <rFont val="Times New Roman"/>
        <family val="1"/>
        <charset val="204"/>
      </rPr>
      <t>с округлением</t>
    </r>
  </si>
  <si>
    <t>Цена с НДС ****</t>
  </si>
  <si>
    <t>Начальная (максимальная) цена контракта определена в соответствии с Порядком, утвержденном Приказом Министерства здравоохранения Российской Федерации от 19 декабря 2019 года № 1064н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применения».</t>
  </si>
  <si>
    <t xml:space="preserve">где: n - количество поставляемых лекарственных препаратов; Цi - цена единицы i-го лекарственного препарата с учетом налога на добавленную стоимость (далее - НДС) и оптовой надбавки; Vi - объем поставки i-го лекарственного препарата
</t>
  </si>
  <si>
    <t>Расчет средневзвешенной цены по контрактам</t>
  </si>
  <si>
    <t xml:space="preserve">В соответствии с приказом  Министерства здравоохранения Российской Федерации от 19 декабря 2019 года № 1064н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применения» при определение начальной (максимальной) цены (далее – НМЦ) Товара за единицу измерения использовались: 
</t>
  </si>
  <si>
    <t>Нет</t>
  </si>
  <si>
    <t>дата:</t>
  </si>
  <si>
    <t xml:space="preserve">Начальная (максимальная) цена договора составляет: </t>
  </si>
  <si>
    <t xml:space="preserve">Единицы измерения </t>
  </si>
  <si>
    <t xml:space="preserve">Для целей применения настоящего Порядка в качестве "единицы лекарственного препарата" используются единицы измерения, указанные в едином справочнике-каталоге лекарственных препаратов. В случае отсутствия в едином справочнике-каталоге лекарственных препаратов информации о лекарственном препарате в качестве "единицы лекарственного препарата" используется единица измерения "штука", соответствующая одной лекарственной форме (форме выпуска) (таблетка, капсула, суппозиторий и проч.), либо иная единица измерения в соответствии с Общероссийским классификатором единиц измерения (ОК 015-94 (МК 002-97)), применимая для измерения количественных характеристик закупаемого лекарственного препарата.
</t>
  </si>
  <si>
    <t>Каталог товаров, работ, услуг для обеспечения государственных и муниципальных нужд</t>
  </si>
  <si>
    <t xml:space="preserve">а) Метод, предусмотренный пунктом 3 части 1 статьи 22 Федерального закона от 05.04.2013 N 44-ФЗ "О контрактной системе в сфере закупок товаров, работ, услуг для обеспечения государственных и муниципальных нужд" 
</t>
  </si>
  <si>
    <t xml:space="preserve">а) Метод, предусмотренный пунктом 1 части 1 статьи 22 Федерального закона от 05.04.2013 N 44-ФЗ "О контрактной системе в сфере закупок товаров, работ, услуг для обеспечения государственных и муниципальных нужд" </t>
  </si>
  <si>
    <t xml:space="preserve">б) Метод расчета средневзвешенной цены в соответствии с пунктом 5  № 1064н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применения».
</t>
  </si>
  <si>
    <t xml:space="preserve">            Все используемые, при расчете средневзвешенной цены, договора удовлетворяют требованиям: 
            Учитываются цены и количество единиц лекарственного препарата, указанные в документах о приемке товаров, подписанных заказчиком в течение 12 месяцев.
             Не учитываются цены лекарственных препаратов: закупка которых, осуществлялась у единственного поставщика на основании пункта 28 части 1 статьи 93 Закона о контрактной системе; с остаточным сроком годности, на 20 и более процентов отличающимся от остаточного срока годности, предусмотренного заказчиком в описании объекта закупки; по договорам заказчиком взыскивались неустойки (штрафы, пени) в связи с неисполнением или ненадлежащим исполнением обязательств; обращение которых на месяц расчета НМЦК, начальной цены единицы лекарственного препарата приостановлено в порядке, установленном частью 1 статьи 6.5. 
</t>
  </si>
  <si>
    <t xml:space="preserve">Расчет референтных цен, без учета НДС и оптовой надбавки </t>
  </si>
  <si>
    <t>а) метод сопоставимых рыночных цен (анализ рынка) по коммерческим предложением полученных заказчиком и контрактам ЕИС (отсутствие информации о ценах от потенциальных поставщиков).</t>
  </si>
  <si>
    <t>*Участник  размещения заказа вправе предложить другое количество единиц товара в потребительской упаковке. При этом количесвто упаковок к поставке должно пересчитываться соответственно объему (не менее), заявленному  Заказчиком, без нарушения потребительской упаковки.</t>
  </si>
  <si>
    <t xml:space="preserve"> Количество единиц измерения к обеспечению* </t>
  </si>
  <si>
    <t>Международное непатентованное или химическое или группировочное наименование</t>
  </si>
  <si>
    <t>Предмет закупки</t>
  </si>
  <si>
    <t xml:space="preserve">Единица измерения </t>
  </si>
  <si>
    <t>Грамм в упаковке</t>
  </si>
  <si>
    <r>
      <t xml:space="preserve">Цена </t>
    </r>
    <r>
      <rPr>
        <b/>
        <u/>
        <sz val="10"/>
        <rFont val="Times New Roman"/>
        <family val="1"/>
        <charset val="204"/>
      </rPr>
      <t>за единицу измерения</t>
    </r>
    <r>
      <rPr>
        <sz val="10"/>
        <rFont val="Times New Roman"/>
        <family val="1"/>
        <charset val="204"/>
      </rPr>
      <t xml:space="preserve"> Товара согласно протоколу согласования цен на ЖНВЛП</t>
    </r>
  </si>
  <si>
    <t>Кол-во в единицах измерения</t>
  </si>
  <si>
    <t>Средневзвешенная цена за единицу измерения</t>
  </si>
  <si>
    <t>Номер сведений о контракте (реестровой записи) и даты заключения контракта</t>
  </si>
  <si>
    <t>Ссылка на страницу в сети Интернет</t>
  </si>
  <si>
    <t>Да</t>
  </si>
  <si>
    <t>МНН</t>
  </si>
  <si>
    <t>Торговое наименование лекарственного препарата</t>
  </si>
  <si>
    <t>Лекарственная форма, дозировка, упаковка (полная)</t>
  </si>
  <si>
    <t>Владелец РУ/производитель/упаковщик/Выпускающий контроль</t>
  </si>
  <si>
    <t>Коли-
чество в потреб. упаков-
ке</t>
  </si>
  <si>
    <t>Предельная цена руб. без НДС</t>
  </si>
  <si>
    <t>Расчетная цена за единицу измерения, руб.</t>
  </si>
  <si>
    <t>№ РУ</t>
  </si>
  <si>
    <t>Дата регистрации цены
(№ решения)</t>
  </si>
  <si>
    <t>Расчетная предельная отпускная цена производителя без оптовой надбавки и без НДС, за единицу товара руб.</t>
  </si>
  <si>
    <r>
      <t xml:space="preserve">Ценаза упаковку с НДС </t>
    </r>
    <r>
      <rPr>
        <u/>
        <sz val="10"/>
        <color theme="1"/>
        <rFont val="Times New Roman"/>
        <family val="1"/>
        <charset val="204"/>
      </rPr>
      <t>с округлением</t>
    </r>
  </si>
  <si>
    <t>б) тарифный метод, предусмотренный пунктом 3 части 1 статьи 22 Федерального закона от 05.04.2013 N 44-ФЗ "О контрактной системе в сфере закупок товаров, работ, услуг для обеспечения государственных и муниципальных нужд"</t>
  </si>
  <si>
    <t>___________________</t>
  </si>
  <si>
    <t>____________</t>
  </si>
  <si>
    <t>РАСЧЕТ НАЧАЛЬНОЙ (МАКСИМАЛЬНОЙ) ЦЕНЫ КОНТРАКТА</t>
  </si>
  <si>
    <t>Надбавка оптовая ***</t>
  </si>
  <si>
    <t>в)  метод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</t>
  </si>
  <si>
    <t>г) метод расчета средневзвешенной цены на основании всех исполненных Заказчиком государственных контрактов на поставку планируемого к закупке лекарственного препарата с учетом эквивалентных лекарственных форм и дозировок за 12 месяцев</t>
  </si>
  <si>
    <t>доз (доз(а))</t>
  </si>
  <si>
    <r>
      <t xml:space="preserve">Цена за </t>
    </r>
    <r>
      <rPr>
        <b/>
        <u/>
        <sz val="10"/>
        <rFont val="Times New Roman"/>
        <family val="1"/>
        <charset val="204"/>
      </rPr>
      <t>упаковку</t>
    </r>
    <r>
      <rPr>
        <b/>
        <sz val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Товара без НДС и оптовой надбавки согласно протоколу согласования цен на ЖНВЛП</t>
    </r>
  </si>
  <si>
    <t xml:space="preserve">УТВЕРЖДАЮ:                   Главный врач СПб ГБУЗ «Городская поликлиника №60 Пушкинского района» 
</t>
  </si>
  <si>
    <t>СОГЛАСОВАНО:               Начальник отдела здравоохранения администрации Пушкинского района
Санкт-Петербурга</t>
  </si>
  <si>
    <t xml:space="preserve">                      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 на 2022 год, утвержденным распоряжением Правительства  Российской Федерации от 12 октября 2019 г. N 2406-р, постановлением Правительства Российской Федерации 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</t>
  </si>
  <si>
    <t>21.20.21.120-000021-1-00007-0000000000000</t>
  </si>
  <si>
    <t>ЛИОФИЛИЗАТ ДЛЯ ПРИГОТОВЛЕНИЯ РАСТВОРА ДЛЯ ПОДКОЖНОГО ВВЕДЕНИЯ</t>
  </si>
  <si>
    <t>Вакцина коревая культуральная живая</t>
  </si>
  <si>
    <t>см[3*];^мл (мл)</t>
  </si>
  <si>
    <t xml:space="preserve"> ~</t>
  </si>
  <si>
    <t>Специалист по закупкам   ____________ /С.В.Холод/</t>
  </si>
  <si>
    <t>В.Б.Жолудь</t>
  </si>
  <si>
    <t xml:space="preserve">за последние 12 месяцев лекарственный препарат не закупался </t>
  </si>
  <si>
    <t xml:space="preserve">            В целях получения ценовой информации в отношении поставляемого товара для определения НМЦК был направлен запрос  о предоставлении ценовой информации Поставщикам, обладающим опытом поставок соответствующих Товаров, информация о которых имеется в свободном доступе, в частности, опубликована в печати, размещена на сайтах в сети «Интернет». На запросы были представлены ценовые предложения от 1 Поставщика, также для расчета были использованы ценовые предожения, имеющиеся в свободном боступе, размещнные на сайтах в сети "Интернет".  Расчет произведен по наименьшему ценовому предложению, в целях эффективности и экономии использования бюджетных средств, что не противоречит положениям Закона N 44-ФЗ (см., например, Решение Санкт-Петербургского УФАС России от 29.02.2016 по делу N 44-672/16).  
          </t>
  </si>
  <si>
    <t xml:space="preserve">О.А. Фрачнук </t>
  </si>
  <si>
    <t>Вакцина для профилактики кори</t>
  </si>
  <si>
    <t>лиофилизат для приготовления раствора для подкожного введения, 5 доз, - ампулы (10) - пачки картонные</t>
  </si>
  <si>
    <t>Вл.Вып.к.Перв.Уп.Втор.Уп.Пр.Федеральное бюджетное учреждение науки "Государственный научный центр вирусологии и биотехнологии "Вектор" Федеральной службы по надзору в сфере защиты прав потребителей и благополучия человека (ФБУН ГНЦ ВБ "Вектор" Роспотребнадзора), Россия (5433161342);</t>
  </si>
  <si>
    <t>Р N001586/01</t>
  </si>
  <si>
    <t>05.12.2023 1877/20-23/ОС</t>
  </si>
  <si>
    <t>0.5 мл/дозаГРЛС: 2 дозы ; 1 доза ; 5 доз ; НЕ УКАЗАНО ; 0.5 мл/доза</t>
  </si>
  <si>
    <t>10 упаковок</t>
  </si>
  <si>
    <t>нет</t>
  </si>
  <si>
    <t xml:space="preserve">10 упаковок </t>
  </si>
  <si>
    <t>~</t>
  </si>
  <si>
    <t xml:space="preserve">МНН ~Торговое наименование : Растворитель  для коревой и паротитной вакцин культуральных живых сухих </t>
  </si>
  <si>
    <t>растворитель для приготовления вакцин для инъекций</t>
  </si>
  <si>
    <t xml:space="preserve">Объект закупки: Поставка лекарственных препаратов (МНН: вакцина для профилактики кори) для нужд СПб ГБУЗ "Городская поликлиника №60 Пушкинского района" в 2024 году </t>
  </si>
  <si>
    <t>Ценовое предложение № 1 исх. № б/н от 27.03.2024, вх. № 87-03/24 от 27.03.2024</t>
  </si>
  <si>
    <t>Ценовое предложение № 2 исх. № б/н от 27.03.2024, вх. № 88-03/24 от 27.03.2024</t>
  </si>
  <si>
    <t xml:space="preserve">Ценовое предложение № 3 исх. № б/н от 27.03.2024, вх № 89-03/24 от 27.03.2024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</si>
</sst>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&quot;₽&quot;"/>
    <numFmt numFmtId="165" formatCode="[$-10419]###\ ###"/>
    <numFmt numFmtId="166" formatCode="0.0000"/>
    <numFmt numFmtId="167" formatCode="[$-10419]###.00\ ###"/>
  </numFmts>
  <fonts count="26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u/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u/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u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u/>
      <sz val="11"/>
      <name val="Times New Roman"/>
      <family val="1"/>
      <charset val="204"/>
    </font>
    <font>
      <b/>
      <sz val="11"/>
      <color rgb="FF000000"/>
      <name val="Inherit"/>
    </font>
    <font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0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A7B5AB"/>
      </left>
      <right style="thin">
        <color rgb="FF000000"/>
      </right>
      <top style="medium">
        <color rgb="FFA7B5AB"/>
      </top>
      <bottom style="medium">
        <color rgb="FFA7B5AB"/>
      </bottom>
      <diagonal/>
    </border>
    <border>
      <left style="thin">
        <color rgb="FF000000"/>
      </left>
      <right style="thin">
        <color rgb="FF000000"/>
      </right>
      <top style="medium">
        <color rgb="FFA7B5AB"/>
      </top>
      <bottom style="medium">
        <color rgb="FFA7B5AB"/>
      </bottom>
      <diagonal/>
    </border>
    <border>
      <left style="thin">
        <color rgb="FF000000"/>
      </left>
      <right style="medium">
        <color rgb="FFA7B5AB"/>
      </right>
      <top style="medium">
        <color rgb="FFA7B5AB"/>
      </top>
      <bottom style="medium">
        <color rgb="FFA7B5AB"/>
      </bottom>
      <diagonal/>
    </border>
    <border>
      <left style="medium">
        <color rgb="FFA7B5AB"/>
      </left>
      <right style="medium">
        <color rgb="FFA7B5AB"/>
      </right>
      <top style="medium">
        <color rgb="FFA7B5AB"/>
      </top>
      <bottom style="medium">
        <color rgb="FFA7B5AB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52">
    <xf numFmtId="0" fontId="0" fillId="0" borderId="0" xfId="0"/>
    <xf numFmtId="0" fontId="3" fillId="0" borderId="0" xfId="0" applyFont="1"/>
    <xf numFmtId="0" fontId="2" fillId="0" borderId="0" xfId="0" applyFont="1"/>
    <xf numFmtId="0" fontId="3" fillId="0" borderId="0" xfId="0" applyFont="1" applyAlignment="1">
      <alignment wrapText="1"/>
    </xf>
    <xf numFmtId="0" fontId="3" fillId="4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textRotation="90" wrapText="1"/>
    </xf>
    <xf numFmtId="0" fontId="3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4" fontId="5" fillId="3" borderId="0" xfId="0" applyNumberFormat="1" applyFont="1" applyFill="1" applyAlignment="1">
      <alignment horizontal="center" vertical="center"/>
    </xf>
    <xf numFmtId="0" fontId="2" fillId="0" borderId="0" xfId="0" applyFont="1" applyAlignment="1">
      <alignment vertical="top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/>
    </xf>
    <xf numFmtId="14" fontId="8" fillId="0" borderId="0" xfId="0" applyNumberFormat="1" applyFont="1" applyAlignment="1">
      <alignment horizontal="center" vertical="top"/>
    </xf>
    <xf numFmtId="2" fontId="3" fillId="0" borderId="0" xfId="0" applyNumberFormat="1" applyFont="1" applyAlignment="1">
      <alignment wrapText="1"/>
    </xf>
    <xf numFmtId="2" fontId="3" fillId="0" borderId="0" xfId="0" applyNumberFormat="1" applyFont="1" applyAlignment="1">
      <alignment horizontal="center" vertical="center" wrapText="1"/>
    </xf>
    <xf numFmtId="4" fontId="5" fillId="4" borderId="1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vertical="top" wrapText="1"/>
    </xf>
    <xf numFmtId="0" fontId="7" fillId="0" borderId="0" xfId="0" applyFont="1" applyAlignment="1">
      <alignment vertical="top" wrapText="1"/>
    </xf>
    <xf numFmtId="0" fontId="7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11" fillId="0" borderId="0" xfId="0" applyFont="1"/>
    <xf numFmtId="0" fontId="11" fillId="0" borderId="1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/>
    </xf>
    <xf numFmtId="164" fontId="3" fillId="0" borderId="0" xfId="0" applyNumberFormat="1" applyFont="1"/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7" fillId="0" borderId="0" xfId="1" applyFont="1" applyBorder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9" fillId="5" borderId="1" xfId="0" applyFont="1" applyFill="1" applyBorder="1" applyAlignment="1" applyProtection="1">
      <alignment horizontal="center" vertical="center" wrapText="1" readingOrder="1"/>
      <protection locked="0"/>
    </xf>
    <xf numFmtId="2" fontId="9" fillId="5" borderId="1" xfId="0" applyNumberFormat="1" applyFont="1" applyFill="1" applyBorder="1" applyAlignment="1" applyProtection="1">
      <alignment horizontal="center" vertical="center" wrapText="1" readingOrder="1"/>
      <protection locked="0"/>
    </xf>
    <xf numFmtId="0" fontId="3" fillId="0" borderId="1" xfId="0" applyFont="1" applyBorder="1" applyAlignment="1">
      <alignment horizontal="center" vertical="center" wrapText="1"/>
    </xf>
    <xf numFmtId="0" fontId="7" fillId="0" borderId="0" xfId="0" applyFont="1"/>
    <xf numFmtId="0" fontId="17" fillId="0" borderId="0" xfId="0" applyFont="1" applyAlignment="1">
      <alignment horizontal="center" vertical="top" wrapText="1"/>
    </xf>
    <xf numFmtId="0" fontId="7" fillId="0" borderId="1" xfId="0" applyFont="1" applyBorder="1" applyAlignment="1">
      <alignment horizontal="center" vertical="top"/>
    </xf>
    <xf numFmtId="0" fontId="11" fillId="0" borderId="0" xfId="0" applyFont="1" applyAlignment="1">
      <alignment horizontal="center" vertical="center" wrapText="1"/>
    </xf>
    <xf numFmtId="4" fontId="11" fillId="0" borderId="0" xfId="0" applyNumberFormat="1" applyFont="1" applyAlignment="1">
      <alignment horizontal="center" vertical="top" wrapText="1"/>
    </xf>
    <xf numFmtId="2" fontId="11" fillId="0" borderId="0" xfId="0" applyNumberFormat="1" applyFont="1" applyAlignment="1">
      <alignment horizontal="center" vertical="top" wrapText="1"/>
    </xf>
    <xf numFmtId="2" fontId="13" fillId="3" borderId="0" xfId="0" applyNumberFormat="1" applyFont="1" applyFill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2" fontId="2" fillId="0" borderId="1" xfId="0" applyNumberFormat="1" applyFont="1" applyBorder="1" applyAlignment="1">
      <alignment horizontal="center" vertical="top" wrapText="1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vertical="top" wrapText="1"/>
    </xf>
    <xf numFmtId="2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wrapText="1"/>
    </xf>
    <xf numFmtId="2" fontId="2" fillId="0" borderId="0" xfId="0" applyNumberFormat="1" applyFont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1" xfId="0" applyFont="1" applyBorder="1" applyAlignment="1" applyProtection="1">
      <alignment horizontal="center" vertical="top" wrapText="1" readingOrder="1"/>
      <protection locked="0"/>
    </xf>
    <xf numFmtId="4" fontId="2" fillId="0" borderId="1" xfId="0" applyNumberFormat="1" applyFont="1" applyBorder="1" applyAlignment="1" applyProtection="1">
      <alignment horizontal="center" vertical="top" wrapText="1" readingOrder="1"/>
      <protection locked="0"/>
    </xf>
    <xf numFmtId="0" fontId="18" fillId="0" borderId="0" xfId="0" applyFont="1"/>
    <xf numFmtId="0" fontId="19" fillId="0" borderId="0" xfId="0" applyFont="1"/>
    <xf numFmtId="0" fontId="7" fillId="0" borderId="1" xfId="1" applyFont="1" applyFill="1" applyBorder="1" applyAlignment="1">
      <alignment horizontal="left" vertical="top" wrapText="1"/>
    </xf>
    <xf numFmtId="2" fontId="7" fillId="0" borderId="1" xfId="0" applyNumberFormat="1" applyFont="1" applyBorder="1" applyAlignment="1">
      <alignment horizontal="center" vertical="top" wrapText="1"/>
    </xf>
    <xf numFmtId="0" fontId="20" fillId="0" borderId="1" xfId="0" applyFont="1" applyBorder="1" applyAlignment="1">
      <alignment horizontal="center" vertical="center" wrapText="1"/>
    </xf>
    <xf numFmtId="2" fontId="7" fillId="0" borderId="3" xfId="0" applyNumberFormat="1" applyFont="1" applyBorder="1" applyAlignment="1">
      <alignment horizontal="center" vertical="top" wrapText="1"/>
    </xf>
    <xf numFmtId="2" fontId="16" fillId="0" borderId="1" xfId="0" applyNumberFormat="1" applyFont="1" applyBorder="1" applyAlignment="1">
      <alignment horizontal="center" vertical="top"/>
    </xf>
    <xf numFmtId="3" fontId="3" fillId="0" borderId="1" xfId="0" applyNumberFormat="1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4" fontId="13" fillId="0" borderId="0" xfId="0" applyNumberFormat="1" applyFont="1" applyAlignment="1">
      <alignment horizontal="center" vertical="top" wrapText="1"/>
    </xf>
    <xf numFmtId="0" fontId="13" fillId="0" borderId="0" xfId="0" applyFont="1" applyAlignment="1">
      <alignment horizontal="center" vertical="top" wrapText="1"/>
    </xf>
    <xf numFmtId="4" fontId="3" fillId="0" borderId="0" xfId="0" applyNumberFormat="1" applyFont="1"/>
    <xf numFmtId="0" fontId="11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left" wrapText="1"/>
    </xf>
    <xf numFmtId="0" fontId="7" fillId="0" borderId="1" xfId="1" applyFont="1" applyFill="1" applyBorder="1" applyAlignment="1">
      <alignment horizontal="left" wrapText="1"/>
    </xf>
    <xf numFmtId="0" fontId="7" fillId="0" borderId="1" xfId="0" applyFont="1" applyBorder="1" applyAlignment="1">
      <alignment horizontal="center" wrapText="1"/>
    </xf>
    <xf numFmtId="4" fontId="7" fillId="0" borderId="1" xfId="0" applyNumberFormat="1" applyFont="1" applyBorder="1" applyAlignment="1">
      <alignment horizontal="center" wrapText="1"/>
    </xf>
    <xf numFmtId="2" fontId="7" fillId="0" borderId="1" xfId="0" applyNumberFormat="1" applyFont="1" applyBorder="1" applyAlignment="1">
      <alignment horizontal="center" wrapText="1"/>
    </xf>
    <xf numFmtId="2" fontId="7" fillId="3" borderId="1" xfId="0" applyNumberFormat="1" applyFont="1" applyFill="1" applyBorder="1" applyAlignment="1">
      <alignment horizontal="center" wrapText="1"/>
    </xf>
    <xf numFmtId="3" fontId="2" fillId="0" borderId="1" xfId="0" applyNumberFormat="1" applyFont="1" applyBorder="1" applyAlignment="1">
      <alignment horizontal="center" vertical="top" wrapText="1"/>
    </xf>
    <xf numFmtId="4" fontId="2" fillId="0" borderId="1" xfId="0" applyNumberFormat="1" applyFont="1" applyBorder="1" applyAlignment="1">
      <alignment horizontal="center" vertical="top"/>
    </xf>
    <xf numFmtId="9" fontId="2" fillId="0" borderId="1" xfId="0" applyNumberFormat="1" applyFont="1" applyBorder="1" applyAlignment="1">
      <alignment horizontal="center" vertical="top"/>
    </xf>
    <xf numFmtId="166" fontId="2" fillId="0" borderId="1" xfId="0" applyNumberFormat="1" applyFont="1" applyBorder="1" applyAlignment="1">
      <alignment horizontal="center" vertical="top"/>
    </xf>
    <xf numFmtId="4" fontId="2" fillId="4" borderId="1" xfId="0" applyNumberFormat="1" applyFont="1" applyFill="1" applyBorder="1" applyAlignment="1">
      <alignment horizontal="center" vertical="top"/>
    </xf>
    <xf numFmtId="0" fontId="11" fillId="0" borderId="1" xfId="0" applyFont="1" applyBorder="1" applyAlignment="1">
      <alignment horizontal="left" wrapText="1"/>
    </xf>
    <xf numFmtId="0" fontId="11" fillId="0" borderId="1" xfId="1" applyFont="1" applyFill="1" applyBorder="1" applyAlignment="1">
      <alignment horizontal="left" wrapText="1"/>
    </xf>
    <xf numFmtId="4" fontId="11" fillId="0" borderId="1" xfId="0" applyNumberFormat="1" applyFont="1" applyBorder="1" applyAlignment="1">
      <alignment horizontal="center" wrapText="1"/>
    </xf>
    <xf numFmtId="2" fontId="11" fillId="0" borderId="1" xfId="0" applyNumberFormat="1" applyFont="1" applyBorder="1" applyAlignment="1">
      <alignment horizontal="center" wrapText="1"/>
    </xf>
    <xf numFmtId="2" fontId="11" fillId="3" borderId="1" xfId="0" applyNumberFormat="1" applyFont="1" applyFill="1" applyBorder="1" applyAlignment="1">
      <alignment horizontal="center" wrapText="1"/>
    </xf>
    <xf numFmtId="0" fontId="11" fillId="0" borderId="1" xfId="0" applyFont="1" applyBorder="1" applyAlignment="1">
      <alignment horizontal="left" vertical="top" wrapText="1"/>
    </xf>
    <xf numFmtId="0" fontId="11" fillId="0" borderId="1" xfId="1" applyFont="1" applyFill="1" applyBorder="1" applyAlignment="1">
      <alignment horizontal="left" vertical="top" wrapText="1"/>
    </xf>
    <xf numFmtId="0" fontId="11" fillId="0" borderId="1" xfId="0" applyFont="1" applyBorder="1" applyAlignment="1">
      <alignment horizontal="center" vertical="top" wrapText="1"/>
    </xf>
    <xf numFmtId="4" fontId="3" fillId="0" borderId="1" xfId="0" applyNumberFormat="1" applyFont="1" applyBorder="1" applyAlignment="1">
      <alignment horizontal="center" vertical="top"/>
    </xf>
    <xf numFmtId="2" fontId="3" fillId="0" borderId="1" xfId="0" applyNumberFormat="1" applyFont="1" applyBorder="1" applyAlignment="1">
      <alignment horizontal="center" vertical="top" wrapText="1"/>
    </xf>
    <xf numFmtId="9" fontId="3" fillId="0" borderId="1" xfId="0" applyNumberFormat="1" applyFont="1" applyBorder="1" applyAlignment="1">
      <alignment horizontal="center" vertical="top"/>
    </xf>
    <xf numFmtId="166" fontId="3" fillId="0" borderId="1" xfId="0" applyNumberFormat="1" applyFont="1" applyBorder="1" applyAlignment="1">
      <alignment horizontal="center" vertical="top"/>
    </xf>
    <xf numFmtId="4" fontId="3" fillId="4" borderId="1" xfId="0" applyNumberFormat="1" applyFont="1" applyFill="1" applyBorder="1" applyAlignment="1">
      <alignment horizontal="center" vertical="top"/>
    </xf>
    <xf numFmtId="0" fontId="19" fillId="0" borderId="0" xfId="0" applyFont="1" applyAlignment="1">
      <alignment horizontal="center" wrapText="1"/>
    </xf>
    <xf numFmtId="0" fontId="19" fillId="0" borderId="1" xfId="0" applyFont="1" applyBorder="1" applyAlignment="1">
      <alignment horizontal="center" wrapText="1"/>
    </xf>
    <xf numFmtId="0" fontId="21" fillId="0" borderId="1" xfId="0" applyFont="1" applyBorder="1" applyAlignment="1">
      <alignment horizontal="center" wrapText="1"/>
    </xf>
    <xf numFmtId="0" fontId="22" fillId="0" borderId="0" xfId="0" applyFont="1" applyAlignment="1">
      <alignment horizontal="center" wrapText="1"/>
    </xf>
    <xf numFmtId="0" fontId="22" fillId="0" borderId="1" xfId="0" applyFont="1" applyBorder="1" applyAlignment="1">
      <alignment horizontal="center" wrapText="1"/>
    </xf>
    <xf numFmtId="0" fontId="19" fillId="2" borderId="11" xfId="0" applyFont="1" applyFill="1" applyBorder="1" applyAlignment="1">
      <alignment horizontal="center" vertical="center" wrapText="1"/>
    </xf>
    <xf numFmtId="0" fontId="19" fillId="2" borderId="12" xfId="0" applyFont="1" applyFill="1" applyBorder="1" applyAlignment="1">
      <alignment horizontal="center" vertical="center" wrapText="1"/>
    </xf>
    <xf numFmtId="0" fontId="19" fillId="2" borderId="13" xfId="0" applyFont="1" applyFill="1" applyBorder="1" applyAlignment="1">
      <alignment horizontal="center" vertical="center" wrapText="1"/>
    </xf>
    <xf numFmtId="0" fontId="19" fillId="2" borderId="14" xfId="0" applyFont="1" applyFill="1" applyBorder="1" applyAlignment="1">
      <alignment horizontal="center" vertical="center" wrapText="1"/>
    </xf>
    <xf numFmtId="165" fontId="21" fillId="0" borderId="1" xfId="0" applyNumberFormat="1" applyFont="1" applyBorder="1" applyAlignment="1" applyProtection="1">
      <alignment horizontal="center" vertical="center" wrapText="1" readingOrder="1"/>
      <protection locked="0"/>
    </xf>
    <xf numFmtId="167" fontId="21" fillId="0" borderId="1" xfId="0" applyNumberFormat="1" applyFont="1" applyBorder="1" applyAlignment="1" applyProtection="1">
      <alignment horizontal="center" vertical="center" wrapText="1" readingOrder="1"/>
      <protection locked="0"/>
    </xf>
    <xf numFmtId="4" fontId="21" fillId="0" borderId="1" xfId="0" applyNumberFormat="1" applyFont="1" applyBorder="1" applyAlignment="1" applyProtection="1">
      <alignment horizontal="center" vertical="center" wrapText="1" readingOrder="1"/>
      <protection locked="0"/>
    </xf>
    <xf numFmtId="4" fontId="24" fillId="0" borderId="1" xfId="0" applyNumberFormat="1" applyFont="1" applyBorder="1" applyAlignment="1">
      <alignment horizontal="center" vertical="center" wrapText="1"/>
    </xf>
    <xf numFmtId="0" fontId="22" fillId="0" borderId="9" xfId="0" applyFont="1" applyBorder="1" applyAlignment="1" applyProtection="1">
      <alignment horizontal="center" vertical="center" wrapText="1" readingOrder="1"/>
      <protection locked="0"/>
    </xf>
    <xf numFmtId="165" fontId="22" fillId="0" borderId="1" xfId="0" applyNumberFormat="1" applyFont="1" applyBorder="1" applyAlignment="1" applyProtection="1">
      <alignment horizontal="center" vertical="center" wrapText="1" readingOrder="1"/>
      <protection locked="0"/>
    </xf>
    <xf numFmtId="167" fontId="22" fillId="0" borderId="1" xfId="0" applyNumberFormat="1" applyFont="1" applyBorder="1" applyAlignment="1" applyProtection="1">
      <alignment horizontal="center" vertical="center" wrapText="1" readingOrder="1"/>
      <protection locked="0"/>
    </xf>
    <xf numFmtId="4" fontId="22" fillId="0" borderId="1" xfId="0" applyNumberFormat="1" applyFont="1" applyBorder="1" applyAlignment="1" applyProtection="1">
      <alignment horizontal="center" vertical="center" wrapText="1" readingOrder="1"/>
      <protection locked="0"/>
    </xf>
    <xf numFmtId="4" fontId="25" fillId="0" borderId="1" xfId="0" applyNumberFormat="1" applyFont="1" applyBorder="1" applyAlignment="1">
      <alignment horizontal="center" vertical="center" wrapText="1"/>
    </xf>
    <xf numFmtId="165" fontId="23" fillId="0" borderId="1" xfId="0" applyNumberFormat="1" applyFont="1" applyBorder="1" applyAlignment="1" applyProtection="1">
      <alignment horizontal="center" vertical="center" wrapText="1" readingOrder="1"/>
      <protection locked="0"/>
    </xf>
    <xf numFmtId="0" fontId="7" fillId="6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top" wrapText="1"/>
    </xf>
    <xf numFmtId="0" fontId="7" fillId="0" borderId="0" xfId="0" applyFont="1" applyAlignment="1">
      <alignment horizontal="left" vertical="top" wrapText="1"/>
    </xf>
    <xf numFmtId="0" fontId="12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0" fillId="0" borderId="8" xfId="0" applyBorder="1"/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15" fillId="0" borderId="0" xfId="0" applyFont="1" applyAlignment="1">
      <alignment horizontal="center" vertical="center" wrapText="1"/>
    </xf>
    <xf numFmtId="4" fontId="2" fillId="0" borderId="2" xfId="0" applyNumberFormat="1" applyFont="1" applyBorder="1" applyAlignment="1" applyProtection="1">
      <alignment horizontal="center" vertical="top" wrapText="1" readingOrder="1"/>
      <protection locked="0"/>
    </xf>
    <xf numFmtId="4" fontId="2" fillId="0" borderId="6" xfId="0" applyNumberFormat="1" applyFont="1" applyBorder="1" applyAlignment="1" applyProtection="1">
      <alignment horizontal="center" vertical="top" wrapText="1" readingOrder="1"/>
      <protection locked="0"/>
    </xf>
    <xf numFmtId="0" fontId="7" fillId="0" borderId="2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2" xfId="0" applyFont="1" applyBorder="1" applyAlignment="1" applyProtection="1">
      <alignment horizontal="center" vertical="top" wrapText="1" readingOrder="1"/>
      <protection locked="0"/>
    </xf>
    <xf numFmtId="0" fontId="2" fillId="0" borderId="6" xfId="0" applyFont="1" applyBorder="1" applyAlignment="1" applyProtection="1">
      <alignment horizontal="center" vertical="top" wrapText="1" readingOrder="1"/>
      <protection locked="0"/>
    </xf>
    <xf numFmtId="0" fontId="7" fillId="0" borderId="10" xfId="0" applyFont="1" applyBorder="1" applyAlignment="1">
      <alignment horizontal="center" vertical="top" wrapText="1"/>
    </xf>
    <xf numFmtId="0" fontId="11" fillId="0" borderId="0" xfId="0" applyFont="1" applyAlignment="1">
      <alignment horizontal="left" vertical="top" wrapText="1"/>
    </xf>
    <xf numFmtId="0" fontId="11" fillId="0" borderId="0" xfId="0" applyFont="1" applyAlignment="1">
      <alignment horizontal="center" vertical="center" wrapText="1"/>
    </xf>
    <xf numFmtId="0" fontId="14" fillId="0" borderId="0" xfId="0" applyFont="1" applyAlignment="1">
      <alignment horizontal="left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5" fillId="0" borderId="1" xfId="0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0" fontId="5" fillId="3" borderId="5" xfId="0" applyFont="1" applyFill="1" applyBorder="1" applyAlignment="1">
      <alignment horizontal="left"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563880</xdr:colOff>
      <xdr:row>5</xdr:row>
      <xdr:rowOff>26669</xdr:rowOff>
    </xdr:from>
    <xdr:to>
      <xdr:col>5</xdr:col>
      <xdr:colOff>1177075</xdr:colOff>
      <xdr:row>5</xdr:row>
      <xdr:rowOff>314324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773805" y="893444"/>
          <a:ext cx="1737145" cy="2876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H9"/>
  <sheetViews>
    <sheetView workbookViewId="0">
      <selection activeCell="F15" sqref="F15"/>
    </sheetView>
  </sheetViews>
  <sheetFormatPr defaultColWidth="8.85546875" defaultRowHeight="15"/>
  <cols>
    <col min="1" max="1" width="4.85546875" style="18" customWidth="1"/>
    <col min="2" max="2" width="28.5703125" style="18" customWidth="1"/>
    <col min="3" max="3" width="21.140625" style="18" customWidth="1"/>
    <col min="4" max="4" width="22.140625" style="18" customWidth="1"/>
    <col min="5" max="5" width="37.140625" style="18" customWidth="1"/>
    <col min="6" max="6" width="23.7109375" style="18" customWidth="1"/>
    <col min="7" max="7" width="32.140625" style="18" customWidth="1"/>
    <col min="8" max="8" width="36.140625" style="18" customWidth="1"/>
    <col min="9" max="9" width="15.85546875" style="18" customWidth="1"/>
    <col min="10" max="13" width="8.85546875" style="18"/>
    <col min="14" max="14" width="8.7109375" style="18" customWidth="1"/>
    <col min="15" max="16384" width="8.85546875" style="18"/>
  </cols>
  <sheetData>
    <row r="2" spans="1:8" ht="44.45" customHeight="1">
      <c r="A2" s="113" t="s">
        <v>30</v>
      </c>
      <c r="B2" s="113"/>
      <c r="C2" s="113"/>
      <c r="D2" s="113"/>
      <c r="E2" s="113"/>
      <c r="F2" s="113"/>
      <c r="G2" s="113"/>
      <c r="H2" s="113"/>
    </row>
    <row r="3" spans="1:8" ht="75" customHeight="1">
      <c r="A3" s="114" t="s">
        <v>38</v>
      </c>
      <c r="B3" s="114"/>
      <c r="C3" s="114"/>
      <c r="D3" s="114"/>
      <c r="E3" s="114"/>
      <c r="F3" s="114"/>
      <c r="G3" s="114"/>
      <c r="H3" s="114"/>
    </row>
    <row r="4" spans="1:8">
      <c r="A4" s="19"/>
      <c r="B4" s="19"/>
      <c r="C4" s="19"/>
      <c r="D4" s="19"/>
      <c r="E4" s="19"/>
      <c r="F4" s="19"/>
      <c r="G4" s="19"/>
      <c r="H4" s="19"/>
    </row>
    <row r="5" spans="1:8" ht="22.15" customHeight="1">
      <c r="A5" s="115" t="s">
        <v>39</v>
      </c>
      <c r="B5" s="115"/>
      <c r="C5" s="115"/>
      <c r="D5" s="115"/>
      <c r="E5" s="115"/>
      <c r="F5" s="115"/>
      <c r="G5" s="115"/>
      <c r="H5" s="115"/>
    </row>
    <row r="6" spans="1:8">
      <c r="A6" s="19"/>
      <c r="B6" s="19"/>
      <c r="C6" s="19"/>
      <c r="D6" s="19"/>
      <c r="E6" s="19"/>
      <c r="F6" s="19"/>
      <c r="G6" s="19"/>
      <c r="H6" s="19"/>
    </row>
    <row r="7" spans="1:8" ht="60">
      <c r="A7" s="20" t="s">
        <v>0</v>
      </c>
      <c r="B7" s="20" t="s">
        <v>1</v>
      </c>
      <c r="C7" s="64" t="s">
        <v>22</v>
      </c>
      <c r="D7" s="20" t="s">
        <v>37</v>
      </c>
      <c r="E7" s="21" t="s">
        <v>24</v>
      </c>
      <c r="F7" s="20" t="s">
        <v>25</v>
      </c>
      <c r="G7" s="20" t="s">
        <v>26</v>
      </c>
      <c r="H7" s="20" t="s">
        <v>27</v>
      </c>
    </row>
    <row r="8" spans="1:8" s="96" customFormat="1" ht="63">
      <c r="A8" s="95">
        <v>1</v>
      </c>
      <c r="B8" s="93" t="s">
        <v>91</v>
      </c>
      <c r="C8" s="95" t="s">
        <v>81</v>
      </c>
      <c r="D8" s="95" t="s">
        <v>76</v>
      </c>
      <c r="E8" s="95" t="s">
        <v>82</v>
      </c>
      <c r="F8" s="95" t="s">
        <v>96</v>
      </c>
      <c r="G8" s="95" t="s">
        <v>57</v>
      </c>
      <c r="H8" s="95" t="s">
        <v>34</v>
      </c>
    </row>
    <row r="9" spans="1:8" s="96" customFormat="1" ht="94.5">
      <c r="A9" s="95">
        <v>2</v>
      </c>
      <c r="B9" s="97" t="s">
        <v>101</v>
      </c>
      <c r="C9" s="95"/>
      <c r="D9" s="95" t="s">
        <v>84</v>
      </c>
      <c r="E9" s="94" t="s">
        <v>102</v>
      </c>
      <c r="F9" s="95" t="s">
        <v>85</v>
      </c>
      <c r="G9" s="95" t="s">
        <v>34</v>
      </c>
      <c r="H9" s="95" t="s">
        <v>34</v>
      </c>
    </row>
  </sheetData>
  <mergeCells count="3">
    <mergeCell ref="A2:H2"/>
    <mergeCell ref="A3:H3"/>
    <mergeCell ref="A5:H5"/>
  </mergeCells>
  <pageMargins left="0.59055118110236227" right="0.59055118110236227" top="1.7716535433070868" bottom="0.78740157480314965" header="0.39370078740157483" footer="0.19685039370078741"/>
  <pageSetup paperSize="9" scale="6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M16"/>
  <sheetViews>
    <sheetView tabSelected="1" topLeftCell="A4" workbookViewId="0">
      <selection activeCell="K10" sqref="K10"/>
    </sheetView>
  </sheetViews>
  <sheetFormatPr defaultColWidth="8.85546875" defaultRowHeight="15"/>
  <cols>
    <col min="1" max="1" width="4" style="38" customWidth="1"/>
    <col min="2" max="2" width="21.7109375" style="38" customWidth="1"/>
    <col min="3" max="3" width="20.85546875" style="38" customWidth="1"/>
    <col min="4" max="4" width="14.5703125" style="38" customWidth="1"/>
    <col min="5" max="5" width="28.140625" style="38" customWidth="1"/>
    <col min="6" max="6" width="10.28515625" style="38" customWidth="1"/>
    <col min="7" max="9" width="19.85546875" style="38" customWidth="1"/>
    <col min="10" max="10" width="13.28515625" style="38" customWidth="1"/>
    <col min="11" max="11" width="11.7109375" style="38" customWidth="1"/>
    <col min="12" max="12" width="11.42578125" style="38" customWidth="1"/>
    <col min="13" max="13" width="20.7109375" style="38" customWidth="1"/>
    <col min="14" max="16384" width="8.85546875" style="38"/>
  </cols>
  <sheetData>
    <row r="2" spans="1:13" ht="45.75" customHeight="1">
      <c r="A2" s="118" t="s">
        <v>30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</row>
    <row r="3" spans="1:13" ht="19.149999999999999" customHeight="1">
      <c r="A3" s="114" t="s">
        <v>41</v>
      </c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</row>
    <row r="4" spans="1:13" ht="66.75" customHeight="1">
      <c r="A4" s="114" t="s">
        <v>89</v>
      </c>
      <c r="B4" s="114"/>
      <c r="C4" s="114"/>
      <c r="D4" s="114"/>
      <c r="E4" s="114"/>
      <c r="F4" s="114"/>
      <c r="G4" s="114"/>
      <c r="H4" s="114"/>
      <c r="I4" s="114"/>
      <c r="J4" s="114"/>
      <c r="K4" s="114"/>
      <c r="L4" s="114"/>
      <c r="M4" s="114"/>
    </row>
    <row r="5" spans="1:13" ht="13.15" customHeight="1">
      <c r="A5" s="31"/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</row>
    <row r="6" spans="1:13" ht="20.45" customHeight="1">
      <c r="A6" s="115" t="s">
        <v>4</v>
      </c>
      <c r="B6" s="115"/>
      <c r="C6" s="115"/>
      <c r="D6" s="115"/>
      <c r="E6" s="115"/>
      <c r="F6" s="115"/>
      <c r="G6" s="115"/>
      <c r="H6" s="115"/>
      <c r="I6" s="115"/>
      <c r="J6" s="115"/>
      <c r="K6" s="115"/>
      <c r="L6" s="115"/>
      <c r="M6" s="115"/>
    </row>
    <row r="7" spans="1:13" ht="13.9" customHeight="1">
      <c r="A7" s="39"/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</row>
    <row r="8" spans="1:13" ht="58.5" customHeight="1">
      <c r="A8" s="116" t="s">
        <v>0</v>
      </c>
      <c r="B8" s="116" t="s">
        <v>1</v>
      </c>
      <c r="C8" s="116" t="s">
        <v>22</v>
      </c>
      <c r="D8" s="116" t="s">
        <v>23</v>
      </c>
      <c r="E8" s="120" t="s">
        <v>24</v>
      </c>
      <c r="F8" s="116" t="s">
        <v>25</v>
      </c>
      <c r="G8" s="124" t="s">
        <v>15</v>
      </c>
      <c r="H8" s="125"/>
      <c r="I8" s="125"/>
      <c r="J8" s="120" t="s">
        <v>16</v>
      </c>
      <c r="K8" s="120" t="s">
        <v>2</v>
      </c>
      <c r="L8" s="122" t="s">
        <v>3</v>
      </c>
      <c r="M8" s="119" t="s">
        <v>21</v>
      </c>
    </row>
    <row r="9" spans="1:13" ht="93" customHeight="1">
      <c r="A9" s="117"/>
      <c r="B9" s="117"/>
      <c r="C9" s="117"/>
      <c r="D9" s="117"/>
      <c r="E9" s="121"/>
      <c r="F9" s="117"/>
      <c r="G9" s="112" t="s">
        <v>104</v>
      </c>
      <c r="H9" s="112" t="s">
        <v>105</v>
      </c>
      <c r="I9" s="112" t="s">
        <v>106</v>
      </c>
      <c r="J9" s="121"/>
      <c r="K9" s="121"/>
      <c r="L9" s="123"/>
      <c r="M9" s="119"/>
    </row>
    <row r="10" spans="1:13" ht="135">
      <c r="A10" s="40">
        <v>1</v>
      </c>
      <c r="B10" s="52" t="str">
        <f>'Справочник лекарств'!B8</f>
        <v>Вакцина для профилактики кори</v>
      </c>
      <c r="C10" s="58" t="str">
        <f>'Справочник лекарств'!C8</f>
        <v>21.20.21.120-000021-1-00007-0000000000000</v>
      </c>
      <c r="D10" s="22" t="str">
        <f>'Справочник лекарств'!D8</f>
        <v>доз (доз(а))</v>
      </c>
      <c r="E10" s="52" t="str">
        <f>'Справочник лекарств'!E8</f>
        <v>ЛИОФИЛИЗАТ ДЛЯ ПРИГОТОВЛЕНИЯ РАСТВОРА ДЛЯ ПОДКОЖНОГО ВВЕДЕНИЯ</v>
      </c>
      <c r="F10" s="22" t="str">
        <f>'Справочник лекарств'!F8</f>
        <v>0.5 мл/дозаГРЛС: 2 дозы ; 1 доза ; 5 доз ; НЕ УКАЗАНО ; 0.5 мл/доза</v>
      </c>
      <c r="G10" s="59">
        <f>3060/5/10</f>
        <v>61.2</v>
      </c>
      <c r="H10" s="59">
        <f>3060/10/5</f>
        <v>61.2</v>
      </c>
      <c r="I10" s="59">
        <f>3060/5/10</f>
        <v>61.2</v>
      </c>
      <c r="J10" s="59">
        <f>AVERAGE(G10:I10)</f>
        <v>61.20000000000001</v>
      </c>
      <c r="K10" s="59">
        <f>STDEV(G10:I10)</f>
        <v>8.7023357152673167E-15</v>
      </c>
      <c r="L10" s="61">
        <f>K10/J10*100</f>
        <v>1.4219502802724372E-14</v>
      </c>
      <c r="M10" s="62">
        <f>G10</f>
        <v>61.2</v>
      </c>
    </row>
    <row r="11" spans="1:13" ht="90">
      <c r="A11" s="40">
        <v>2</v>
      </c>
      <c r="B11" s="52" t="str">
        <f>'Справочник лекарств'!B9</f>
        <v xml:space="preserve">МНН ~Торговое наименование : Растворитель  для коревой и паротитной вакцин культуральных живых сухих </v>
      </c>
      <c r="C11" s="58"/>
      <c r="D11" s="22" t="str">
        <f>'Справочник лекарств'!D9</f>
        <v>см[3*];^мл (мл)</v>
      </c>
      <c r="E11" s="52" t="str">
        <f>'Справочник лекарств'!E9</f>
        <v>растворитель для приготовления вакцин для инъекций</v>
      </c>
      <c r="F11" s="22" t="str">
        <f>'Справочник лекарств'!F9</f>
        <v xml:space="preserve"> ~</v>
      </c>
      <c r="G11" s="59">
        <f>645.45/2.5/10</f>
        <v>25.818000000000001</v>
      </c>
      <c r="H11" s="59">
        <f>650/2.5/10</f>
        <v>26</v>
      </c>
      <c r="I11" s="59">
        <f>655/10/2.5</f>
        <v>26.2</v>
      </c>
      <c r="J11" s="59">
        <f>AVERAGE(G11:I11)</f>
        <v>26.006</v>
      </c>
      <c r="K11" s="59">
        <f>STDEV(G11:I11)</f>
        <v>0.19107066755522575</v>
      </c>
      <c r="L11" s="61">
        <f>K11/J11*100</f>
        <v>0.73471763268178791</v>
      </c>
      <c r="M11" s="62">
        <f>G11</f>
        <v>25.818000000000001</v>
      </c>
    </row>
    <row r="16" spans="1:13">
      <c r="C16" s="56"/>
    </row>
  </sheetData>
  <mergeCells count="15">
    <mergeCell ref="A4:M4"/>
    <mergeCell ref="D8:D9"/>
    <mergeCell ref="C8:C9"/>
    <mergeCell ref="A2:M2"/>
    <mergeCell ref="A3:M3"/>
    <mergeCell ref="A6:M6"/>
    <mergeCell ref="M8:M9"/>
    <mergeCell ref="E8:E9"/>
    <mergeCell ref="J8:J9"/>
    <mergeCell ref="A8:A9"/>
    <mergeCell ref="B8:B9"/>
    <mergeCell ref="K8:K9"/>
    <mergeCell ref="L8:L9"/>
    <mergeCell ref="F8:F9"/>
    <mergeCell ref="G8:I8"/>
  </mergeCells>
  <pageMargins left="0.78740157480314965" right="0.78740157480314965" top="0.98425196850393704" bottom="0.78740157480314965" header="0.39370078740157483" footer="0.39370078740157483"/>
  <pageSetup paperSize="9" scale="5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K17"/>
  <sheetViews>
    <sheetView topLeftCell="A4" workbookViewId="0">
      <selection activeCell="F10" sqref="F10"/>
    </sheetView>
  </sheetViews>
  <sheetFormatPr defaultColWidth="8.85546875" defaultRowHeight="12.75"/>
  <cols>
    <col min="1" max="1" width="5.140625" style="3" customWidth="1"/>
    <col min="2" max="2" width="15.140625" style="3" customWidth="1"/>
    <col min="3" max="3" width="15.7109375" style="3" customWidth="1"/>
    <col min="4" max="4" width="37.42578125" style="3" customWidth="1"/>
    <col min="5" max="5" width="53" style="3" customWidth="1"/>
    <col min="6" max="6" width="9.28515625" style="3" customWidth="1"/>
    <col min="7" max="7" width="9.28515625" style="16" customWidth="1"/>
    <col min="8" max="8" width="13.85546875" style="15" customWidth="1"/>
    <col min="9" max="9" width="13.140625" style="3" customWidth="1"/>
    <col min="10" max="10" width="14.42578125" style="3" customWidth="1"/>
    <col min="11" max="11" width="19.5703125" style="3" customWidth="1"/>
    <col min="12" max="16384" width="8.85546875" style="3"/>
  </cols>
  <sheetData>
    <row r="2" spans="1:11" ht="37.5" customHeight="1">
      <c r="A2" s="126" t="s">
        <v>30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</row>
    <row r="3" spans="1:11" ht="13.15" customHeight="1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</row>
    <row r="4" spans="1:11" ht="17.45" customHeight="1">
      <c r="A4" s="127" t="s">
        <v>40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</row>
    <row r="5" spans="1:11" ht="55.15" customHeight="1">
      <c r="A5" s="127" t="s">
        <v>80</v>
      </c>
      <c r="B5" s="127"/>
      <c r="C5" s="127"/>
      <c r="D5" s="127"/>
      <c r="E5" s="127"/>
      <c r="F5" s="127"/>
      <c r="G5" s="127"/>
      <c r="H5" s="127"/>
      <c r="I5" s="127"/>
      <c r="J5" s="127"/>
      <c r="K5" s="127"/>
    </row>
    <row r="6" spans="1:11" ht="18.600000000000001" customHeight="1">
      <c r="A6" s="128" t="s">
        <v>5</v>
      </c>
      <c r="B6" s="128"/>
      <c r="C6" s="128"/>
      <c r="D6" s="128"/>
      <c r="E6" s="129"/>
      <c r="F6" s="129"/>
      <c r="G6" s="129"/>
      <c r="H6" s="129"/>
      <c r="I6" s="129"/>
      <c r="J6" s="129"/>
      <c r="K6" s="129"/>
    </row>
    <row r="8" spans="1:11" ht="77.25" thickBot="1">
      <c r="A8" s="34" t="s">
        <v>0</v>
      </c>
      <c r="B8" s="35" t="s">
        <v>58</v>
      </c>
      <c r="C8" s="35" t="s">
        <v>59</v>
      </c>
      <c r="D8" s="35" t="s">
        <v>60</v>
      </c>
      <c r="E8" s="35" t="s">
        <v>61</v>
      </c>
      <c r="F8" s="35" t="s">
        <v>62</v>
      </c>
      <c r="G8" s="36" t="s">
        <v>63</v>
      </c>
      <c r="H8" s="36" t="s">
        <v>64</v>
      </c>
      <c r="I8" s="35" t="s">
        <v>65</v>
      </c>
      <c r="J8" s="35" t="s">
        <v>66</v>
      </c>
      <c r="K8" s="37" t="s">
        <v>67</v>
      </c>
    </row>
    <row r="9" spans="1:11" s="96" customFormat="1" ht="111" thickBot="1">
      <c r="A9" s="111">
        <v>1</v>
      </c>
      <c r="B9" s="98" t="s">
        <v>91</v>
      </c>
      <c r="C9" s="99" t="s">
        <v>83</v>
      </c>
      <c r="D9" s="100" t="s">
        <v>92</v>
      </c>
      <c r="E9" s="101" t="s">
        <v>93</v>
      </c>
      <c r="F9" s="102">
        <v>10</v>
      </c>
      <c r="G9" s="103">
        <v>3060</v>
      </c>
      <c r="H9" s="104">
        <f>G9/10/5</f>
        <v>61.2</v>
      </c>
      <c r="I9" s="98" t="s">
        <v>94</v>
      </c>
      <c r="J9" s="100" t="s">
        <v>95</v>
      </c>
      <c r="K9" s="105">
        <f>H9</f>
        <v>61.2</v>
      </c>
    </row>
    <row r="10" spans="1:11" s="96" customFormat="1" ht="157.5">
      <c r="A10" s="107">
        <v>2</v>
      </c>
      <c r="B10" s="107" t="str">
        <f>'Справочник лекарств'!B9</f>
        <v xml:space="preserve">МНН ~Торговое наименование : Растворитель  для коревой и паротитной вакцин культуральных живых сухих </v>
      </c>
      <c r="C10" s="106"/>
      <c r="D10" s="106"/>
      <c r="E10" s="106"/>
      <c r="F10" s="107"/>
      <c r="G10" s="108"/>
      <c r="H10" s="109"/>
      <c r="I10" s="106"/>
      <c r="J10" s="106"/>
      <c r="K10" s="110"/>
    </row>
    <row r="17" spans="5:5">
      <c r="E17" s="60"/>
    </row>
  </sheetData>
  <mergeCells count="4">
    <mergeCell ref="A2:K2"/>
    <mergeCell ref="A5:K5"/>
    <mergeCell ref="A4:K4"/>
    <mergeCell ref="A6:K6"/>
  </mergeCells>
  <pageMargins left="0.57999999999999996" right="0.56000000000000005" top="0.98425196850393704" bottom="0.34" header="0.39370078740157483" footer="0.39370078740157483"/>
  <pageSetup paperSize="9" scale="6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K37"/>
  <sheetViews>
    <sheetView workbookViewId="0">
      <selection activeCell="B10" sqref="B10"/>
    </sheetView>
  </sheetViews>
  <sheetFormatPr defaultColWidth="9.140625" defaultRowHeight="12.75"/>
  <cols>
    <col min="1" max="1" width="3.85546875" style="47" customWidth="1"/>
    <col min="2" max="2" width="19.140625" style="47" customWidth="1"/>
    <col min="3" max="3" width="45.140625" style="47" customWidth="1"/>
    <col min="4" max="4" width="11.7109375" style="47" customWidth="1"/>
    <col min="5" max="5" width="11.7109375" style="47" hidden="1" customWidth="1"/>
    <col min="6" max="6" width="16.28515625" style="47" customWidth="1"/>
    <col min="7" max="7" width="17.7109375" style="49" customWidth="1"/>
    <col min="8" max="8" width="14" style="47" customWidth="1"/>
    <col min="9" max="9" width="16.7109375" style="47" customWidth="1"/>
    <col min="10" max="10" width="37.85546875" style="47" customWidth="1"/>
    <col min="11" max="11" width="40.28515625" style="47" customWidth="1"/>
    <col min="12" max="16384" width="9.140625" style="47"/>
  </cols>
  <sheetData>
    <row r="2" spans="1:11" ht="45" customHeight="1">
      <c r="A2" s="130" t="s">
        <v>30</v>
      </c>
      <c r="B2" s="130"/>
      <c r="C2" s="130"/>
      <c r="D2" s="130"/>
      <c r="E2" s="130"/>
      <c r="F2" s="130"/>
      <c r="G2" s="130"/>
      <c r="H2" s="130"/>
      <c r="I2" s="130"/>
      <c r="J2" s="130"/>
      <c r="K2" s="130"/>
    </row>
    <row r="3" spans="1:11" ht="30" customHeight="1">
      <c r="A3" s="131" t="s">
        <v>42</v>
      </c>
      <c r="B3" s="131"/>
      <c r="C3" s="131"/>
      <c r="D3" s="131"/>
      <c r="E3" s="131"/>
      <c r="F3" s="131"/>
      <c r="G3" s="131"/>
      <c r="H3" s="131"/>
      <c r="I3" s="131"/>
      <c r="J3" s="131"/>
      <c r="K3" s="48"/>
    </row>
    <row r="4" spans="1:11" ht="66.599999999999994" customHeight="1">
      <c r="A4" s="131" t="s">
        <v>43</v>
      </c>
      <c r="B4" s="131"/>
      <c r="C4" s="131"/>
      <c r="D4" s="131"/>
      <c r="E4" s="131"/>
      <c r="F4" s="131"/>
      <c r="G4" s="131"/>
      <c r="H4" s="131"/>
      <c r="I4" s="131"/>
      <c r="J4" s="131"/>
      <c r="K4" s="131"/>
    </row>
    <row r="5" spans="1:11" ht="21" customHeight="1">
      <c r="A5" s="132" t="s">
        <v>32</v>
      </c>
      <c r="B5" s="132"/>
      <c r="C5" s="132"/>
      <c r="D5" s="132"/>
      <c r="E5" s="132"/>
      <c r="F5" s="132"/>
      <c r="G5" s="132"/>
      <c r="H5" s="132"/>
      <c r="I5" s="132"/>
      <c r="J5" s="132"/>
      <c r="K5" s="132"/>
    </row>
    <row r="6" spans="1:11" s="50" customFormat="1">
      <c r="A6" s="47"/>
      <c r="B6" s="47"/>
      <c r="C6" s="47"/>
      <c r="D6" s="47"/>
      <c r="E6" s="47"/>
      <c r="F6" s="47"/>
      <c r="G6" s="49"/>
      <c r="H6" s="47"/>
      <c r="I6" s="47"/>
      <c r="J6" s="47"/>
      <c r="K6" s="47"/>
    </row>
    <row r="7" spans="1:11" s="50" customFormat="1" ht="89.25">
      <c r="A7" s="45" t="s">
        <v>0</v>
      </c>
      <c r="B7" s="45" t="s">
        <v>48</v>
      </c>
      <c r="C7" s="45" t="s">
        <v>49</v>
      </c>
      <c r="D7" s="45" t="s">
        <v>50</v>
      </c>
      <c r="E7" s="45" t="s">
        <v>51</v>
      </c>
      <c r="F7" s="45" t="s">
        <v>77</v>
      </c>
      <c r="G7" s="46" t="s">
        <v>52</v>
      </c>
      <c r="H7" s="45" t="s">
        <v>53</v>
      </c>
      <c r="I7" s="45" t="s">
        <v>54</v>
      </c>
      <c r="J7" s="45" t="s">
        <v>55</v>
      </c>
      <c r="K7" s="45" t="s">
        <v>56</v>
      </c>
    </row>
    <row r="8" spans="1:11" s="50" customFormat="1" ht="42.75" customHeight="1">
      <c r="A8" s="137">
        <v>1</v>
      </c>
      <c r="B8" s="135" t="str">
        <f>'тарифный метод (только ЖНВЛП)'!B9</f>
        <v>Вакцина для профилактики кори</v>
      </c>
      <c r="C8" s="135"/>
      <c r="D8" s="22"/>
      <c r="E8" s="54"/>
      <c r="F8" s="133"/>
      <c r="G8" s="133"/>
      <c r="H8" s="133"/>
      <c r="I8" s="133"/>
      <c r="J8" s="139"/>
      <c r="K8" s="135" t="s">
        <v>88</v>
      </c>
    </row>
    <row r="9" spans="1:11" s="50" customFormat="1" ht="30.75" hidden="1" customHeight="1">
      <c r="A9" s="138"/>
      <c r="B9" s="136"/>
      <c r="C9" s="136"/>
      <c r="D9" s="22" t="s">
        <v>84</v>
      </c>
      <c r="E9" s="54"/>
      <c r="F9" s="134"/>
      <c r="G9" s="134"/>
      <c r="H9" s="134"/>
      <c r="I9" s="134"/>
      <c r="J9" s="140"/>
      <c r="K9" s="141"/>
    </row>
    <row r="10" spans="1:11" s="53" customFormat="1" ht="87" customHeight="1">
      <c r="A10" s="45">
        <v>2</v>
      </c>
      <c r="B10" s="22" t="str">
        <f>'тарифный метод (только ЖНВЛП)'!B10</f>
        <v xml:space="preserve">МНН ~Торговое наименование : Растворитель  для коревой и паротитной вакцин культуральных живых сухих </v>
      </c>
      <c r="C10" s="52"/>
      <c r="D10" s="22"/>
      <c r="E10" s="54"/>
      <c r="F10" s="55"/>
      <c r="G10" s="55"/>
      <c r="H10" s="55"/>
      <c r="I10" s="55"/>
      <c r="J10" s="54"/>
      <c r="K10" s="136"/>
    </row>
    <row r="11" spans="1:11" s="53" customFormat="1">
      <c r="G11" s="51"/>
    </row>
    <row r="12" spans="1:11" s="53" customFormat="1">
      <c r="G12" s="51"/>
    </row>
    <row r="13" spans="1:11" s="53" customFormat="1">
      <c r="G13" s="51"/>
    </row>
    <row r="14" spans="1:11" s="53" customFormat="1">
      <c r="G14" s="51"/>
    </row>
    <row r="15" spans="1:11" s="53" customFormat="1">
      <c r="G15" s="51"/>
    </row>
    <row r="16" spans="1:11" s="53" customFormat="1">
      <c r="G16" s="51"/>
    </row>
    <row r="17" spans="7:7" s="53" customFormat="1">
      <c r="G17" s="51"/>
    </row>
    <row r="18" spans="7:7" s="53" customFormat="1">
      <c r="G18" s="51"/>
    </row>
    <row r="19" spans="7:7" s="53" customFormat="1">
      <c r="G19" s="51"/>
    </row>
    <row r="20" spans="7:7" s="53" customFormat="1">
      <c r="G20" s="51"/>
    </row>
    <row r="21" spans="7:7" s="53" customFormat="1">
      <c r="G21" s="51"/>
    </row>
    <row r="22" spans="7:7" s="53" customFormat="1">
      <c r="G22" s="51"/>
    </row>
    <row r="23" spans="7:7" s="53" customFormat="1">
      <c r="G23" s="51"/>
    </row>
    <row r="24" spans="7:7" s="53" customFormat="1">
      <c r="G24" s="51"/>
    </row>
    <row r="25" spans="7:7" s="53" customFormat="1">
      <c r="G25" s="51"/>
    </row>
    <row r="26" spans="7:7" s="53" customFormat="1">
      <c r="G26" s="51"/>
    </row>
    <row r="27" spans="7:7" s="53" customFormat="1">
      <c r="G27" s="51"/>
    </row>
    <row r="28" spans="7:7" s="53" customFormat="1">
      <c r="G28" s="51"/>
    </row>
    <row r="29" spans="7:7" s="53" customFormat="1">
      <c r="G29" s="51"/>
    </row>
    <row r="30" spans="7:7" s="53" customFormat="1">
      <c r="G30" s="51"/>
    </row>
    <row r="31" spans="7:7" s="53" customFormat="1">
      <c r="G31" s="51"/>
    </row>
    <row r="32" spans="7:7" s="53" customFormat="1">
      <c r="G32" s="51"/>
    </row>
    <row r="33" spans="7:7" s="53" customFormat="1">
      <c r="G33" s="51"/>
    </row>
    <row r="34" spans="7:7" s="53" customFormat="1">
      <c r="G34" s="51"/>
    </row>
    <row r="35" spans="7:7" s="53" customFormat="1">
      <c r="G35" s="51"/>
    </row>
    <row r="36" spans="7:7" s="53" customFormat="1">
      <c r="G36" s="51"/>
    </row>
    <row r="37" spans="7:7" s="53" customFormat="1">
      <c r="G37" s="51"/>
    </row>
  </sheetData>
  <mergeCells count="13">
    <mergeCell ref="A2:K2"/>
    <mergeCell ref="A4:K4"/>
    <mergeCell ref="A5:K5"/>
    <mergeCell ref="A3:J3"/>
    <mergeCell ref="I8:I9"/>
    <mergeCell ref="B8:B9"/>
    <mergeCell ref="A8:A9"/>
    <mergeCell ref="J8:J9"/>
    <mergeCell ref="H8:H9"/>
    <mergeCell ref="G8:G9"/>
    <mergeCell ref="F8:F9"/>
    <mergeCell ref="C8:C9"/>
    <mergeCell ref="K8:K10"/>
  </mergeCells>
  <pageMargins left="0.56000000000000005" right="0.53" top="0.98425196850393704" bottom="0.78740157480314965" header="0.39370078740157483" footer="0.39370078740157483"/>
  <pageSetup paperSize="9" scale="6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2:K15"/>
  <sheetViews>
    <sheetView workbookViewId="0">
      <selection activeCell="H7" sqref="H7"/>
    </sheetView>
  </sheetViews>
  <sheetFormatPr defaultColWidth="8.85546875" defaultRowHeight="15"/>
  <cols>
    <col min="1" max="1" width="4.7109375" style="23" customWidth="1"/>
    <col min="2" max="2" width="23.5703125" style="23" customWidth="1"/>
    <col min="3" max="3" width="21.140625" style="23" customWidth="1"/>
    <col min="4" max="4" width="20.140625" style="23" customWidth="1"/>
    <col min="5" max="5" width="25.42578125" style="23" customWidth="1"/>
    <col min="6" max="6" width="11.7109375" style="23" customWidth="1"/>
    <col min="7" max="7" width="21.140625" style="23" customWidth="1"/>
    <col min="8" max="8" width="15.85546875" style="23" customWidth="1"/>
    <col min="9" max="9" width="18.28515625" style="23" customWidth="1"/>
    <col min="10" max="10" width="24" style="23" customWidth="1"/>
    <col min="11" max="11" width="23.7109375" style="23" customWidth="1"/>
    <col min="12" max="16384" width="8.85546875" style="23"/>
  </cols>
  <sheetData>
    <row r="2" spans="1:11" ht="28.5" customHeight="1">
      <c r="A2" s="143" t="s">
        <v>7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</row>
    <row r="4" spans="1:11" ht="94.5" customHeight="1">
      <c r="A4" s="24" t="s">
        <v>17</v>
      </c>
      <c r="B4" s="24" t="s">
        <v>1</v>
      </c>
      <c r="C4" s="24" t="s">
        <v>22</v>
      </c>
      <c r="D4" s="24" t="s">
        <v>23</v>
      </c>
      <c r="E4" s="24" t="s">
        <v>24</v>
      </c>
      <c r="F4" s="24" t="s">
        <v>25</v>
      </c>
      <c r="G4" s="24" t="s">
        <v>4</v>
      </c>
      <c r="H4" s="24" t="s">
        <v>5</v>
      </c>
      <c r="I4" s="24" t="s">
        <v>44</v>
      </c>
      <c r="J4" s="24" t="s">
        <v>9</v>
      </c>
      <c r="K4" s="25" t="s">
        <v>10</v>
      </c>
    </row>
    <row r="5" spans="1:11" s="38" customFormat="1" ht="120">
      <c r="A5" s="71">
        <v>1</v>
      </c>
      <c r="B5" s="69" t="str">
        <f>'Справочник лекарств'!B8</f>
        <v>Вакцина для профилактики кори</v>
      </c>
      <c r="C5" s="70" t="str">
        <f>'Справочник лекарств'!C8</f>
        <v>21.20.21.120-000021-1-00007-0000000000000</v>
      </c>
      <c r="D5" s="71" t="str">
        <f>'Справочник лекарств'!D8</f>
        <v>доз (доз(а))</v>
      </c>
      <c r="E5" s="69" t="str">
        <f>'Справочник лекарств'!E8</f>
        <v>ЛИОФИЛИЗАТ ДЛЯ ПРИГОТОВЛЕНИЯ РАСТВОРА ДЛЯ ПОДКОЖНОГО ВВЕДЕНИЯ</v>
      </c>
      <c r="F5" s="71" t="str">
        <f>'Справочник лекарств'!F8</f>
        <v>0.5 мл/дозаГРЛС: 2 дозы ; 1 доза ; 5 доз ; НЕ УКАЗАНО ; 0.5 мл/доза</v>
      </c>
      <c r="G5" s="72">
        <f>'анализ рынка'!M10</f>
        <v>61.2</v>
      </c>
      <c r="H5" s="73">
        <f>+'тарифный метод (только ЖНВЛП)'!K9</f>
        <v>61.2</v>
      </c>
      <c r="I5" s="74"/>
      <c r="J5" s="74"/>
      <c r="K5" s="72">
        <f>H5</f>
        <v>61.2</v>
      </c>
    </row>
    <row r="6" spans="1:11" ht="90">
      <c r="A6" s="68">
        <v>2</v>
      </c>
      <c r="B6" s="80" t="s">
        <v>101</v>
      </c>
      <c r="C6" s="81"/>
      <c r="D6" s="68" t="str">
        <f>'Справочник лекарств'!D9</f>
        <v>см[3*];^мл (мл)</v>
      </c>
      <c r="E6" s="80" t="str">
        <f>'Справочник лекарств'!E9</f>
        <v>растворитель для приготовления вакцин для инъекций</v>
      </c>
      <c r="F6" s="68" t="str">
        <f>'Справочник лекарств'!F9</f>
        <v xml:space="preserve"> ~</v>
      </c>
      <c r="G6" s="82">
        <f>'анализ рынка'!M11</f>
        <v>25.818000000000001</v>
      </c>
      <c r="H6" s="83"/>
      <c r="I6" s="84"/>
      <c r="J6" s="84"/>
      <c r="K6" s="82">
        <f>MIN(G6:J6)</f>
        <v>25.818000000000001</v>
      </c>
    </row>
    <row r="7" spans="1:11" ht="23.25" customHeight="1">
      <c r="A7" s="41"/>
      <c r="B7" s="31"/>
      <c r="C7" s="32"/>
      <c r="D7" s="33"/>
      <c r="E7" s="31"/>
      <c r="F7" s="33"/>
      <c r="G7" s="42"/>
      <c r="H7" s="43"/>
      <c r="I7" s="44"/>
      <c r="J7" s="44"/>
      <c r="K7" s="42"/>
    </row>
    <row r="8" spans="1:11">
      <c r="A8" s="144" t="s">
        <v>20</v>
      </c>
      <c r="B8" s="144"/>
      <c r="C8" s="144"/>
      <c r="D8" s="144"/>
      <c r="E8" s="144"/>
      <c r="F8" s="144"/>
      <c r="G8" s="144"/>
    </row>
    <row r="9" spans="1:11" ht="51" customHeight="1">
      <c r="A9" s="142" t="s">
        <v>33</v>
      </c>
      <c r="B9" s="142"/>
      <c r="C9" s="142"/>
      <c r="D9" s="142"/>
      <c r="E9" s="142"/>
      <c r="F9" s="142"/>
      <c r="G9" s="142"/>
      <c r="H9" s="142"/>
      <c r="I9" s="142"/>
      <c r="J9" s="142"/>
      <c r="K9" s="142"/>
    </row>
    <row r="10" spans="1:11" ht="23.25" customHeight="1">
      <c r="A10" s="142" t="s">
        <v>45</v>
      </c>
      <c r="B10" s="142"/>
      <c r="C10" s="142"/>
      <c r="D10" s="142"/>
      <c r="E10" s="142"/>
      <c r="F10" s="142"/>
      <c r="G10" s="142"/>
      <c r="H10" s="142"/>
      <c r="I10" s="142"/>
      <c r="J10" s="142"/>
      <c r="K10" s="142"/>
    </row>
    <row r="11" spans="1:11" ht="33" customHeight="1">
      <c r="A11" s="142" t="s">
        <v>69</v>
      </c>
      <c r="B11" s="142"/>
      <c r="C11" s="142"/>
      <c r="D11" s="142"/>
      <c r="E11" s="142"/>
      <c r="F11" s="142"/>
      <c r="G11" s="142"/>
      <c r="H11" s="142"/>
      <c r="I11" s="142"/>
      <c r="J11" s="142"/>
      <c r="K11" s="142"/>
    </row>
    <row r="12" spans="1:11" ht="33.75" customHeight="1">
      <c r="A12" s="142" t="s">
        <v>74</v>
      </c>
      <c r="B12" s="142"/>
      <c r="C12" s="142"/>
      <c r="D12" s="142"/>
      <c r="E12" s="142"/>
      <c r="F12" s="142"/>
      <c r="G12" s="142"/>
      <c r="H12" s="142"/>
      <c r="I12" s="142"/>
      <c r="J12" s="142"/>
      <c r="K12" s="142"/>
    </row>
    <row r="13" spans="1:11" ht="31.9" customHeight="1">
      <c r="A13" s="142" t="s">
        <v>75</v>
      </c>
      <c r="B13" s="142"/>
      <c r="C13" s="142"/>
      <c r="D13" s="142"/>
      <c r="E13" s="142"/>
      <c r="F13" s="142"/>
      <c r="G13" s="142"/>
      <c r="H13" s="142"/>
      <c r="I13" s="142"/>
      <c r="J13" s="142"/>
      <c r="K13" s="142"/>
    </row>
    <row r="14" spans="1:11" ht="13.15" customHeight="1">
      <c r="A14" s="142"/>
      <c r="B14" s="142"/>
      <c r="C14" s="142"/>
      <c r="D14" s="142"/>
      <c r="E14" s="142"/>
      <c r="F14" s="142"/>
      <c r="G14" s="142"/>
      <c r="H14" s="142"/>
      <c r="I14" s="142"/>
      <c r="J14" s="142"/>
      <c r="K14" s="142"/>
    </row>
    <row r="15" spans="1:11">
      <c r="C15" s="23" t="s">
        <v>100</v>
      </c>
    </row>
  </sheetData>
  <mergeCells count="8">
    <mergeCell ref="A12:K12"/>
    <mergeCell ref="A13:K13"/>
    <mergeCell ref="A14:K14"/>
    <mergeCell ref="A2:K2"/>
    <mergeCell ref="A9:K9"/>
    <mergeCell ref="A8:G8"/>
    <mergeCell ref="A10:K10"/>
    <mergeCell ref="A11:K11"/>
  </mergeCells>
  <pageMargins left="0.78740157480314965" right="0.78740157480314965" top="0.98425196850393704" bottom="0.78740157480314965" header="0.39370078740157483" footer="0.39370078740157483"/>
  <pageSetup paperSize="9" scale="6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R48"/>
  <sheetViews>
    <sheetView topLeftCell="A4" workbookViewId="0">
      <selection activeCell="L21" sqref="L21"/>
    </sheetView>
  </sheetViews>
  <sheetFormatPr defaultColWidth="8.85546875" defaultRowHeight="12.75"/>
  <cols>
    <col min="1" max="2" width="4" style="1" customWidth="1"/>
    <col min="3" max="3" width="29.5703125" style="1" customWidth="1"/>
    <col min="4" max="4" width="21.85546875" style="1" customWidth="1"/>
    <col min="5" max="5" width="16.85546875" style="1" customWidth="1"/>
    <col min="6" max="6" width="25.7109375" style="1" customWidth="1"/>
    <col min="7" max="7" width="9.7109375" style="1" customWidth="1"/>
    <col min="8" max="8" width="13.28515625" style="1" customWidth="1"/>
    <col min="9" max="9" width="13.5703125" style="1" customWidth="1"/>
    <col min="10" max="10" width="8.5703125" style="1" customWidth="1"/>
    <col min="11" max="11" width="8.7109375" style="1" customWidth="1"/>
    <col min="12" max="12" width="27.7109375" style="1" customWidth="1"/>
    <col min="13" max="13" width="14" style="1" customWidth="1"/>
    <col min="14" max="14" width="14" style="1" hidden="1" customWidth="1"/>
    <col min="15" max="15" width="15.85546875" style="1" customWidth="1"/>
    <col min="16" max="16384" width="8.85546875" style="1"/>
  </cols>
  <sheetData>
    <row r="1" spans="1:18" ht="63.75">
      <c r="C1" s="3" t="s">
        <v>79</v>
      </c>
      <c r="D1" s="1" t="s">
        <v>70</v>
      </c>
      <c r="E1" s="1" t="s">
        <v>90</v>
      </c>
      <c r="L1" s="3" t="s">
        <v>78</v>
      </c>
      <c r="M1" s="1" t="s">
        <v>71</v>
      </c>
      <c r="O1" s="1" t="s">
        <v>87</v>
      </c>
    </row>
    <row r="2" spans="1:18" ht="11.25" customHeight="1">
      <c r="C2" s="3"/>
    </row>
    <row r="3" spans="1:18">
      <c r="A3" s="150" t="s">
        <v>72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</row>
    <row r="4" spans="1:18" ht="14.25" customHeight="1"/>
    <row r="5" spans="1:18" ht="41.25" customHeight="1">
      <c r="A5" s="129" t="s">
        <v>30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</row>
    <row r="6" spans="1:18" ht="29.25" customHeight="1">
      <c r="A6" s="127" t="s">
        <v>8</v>
      </c>
      <c r="B6" s="127"/>
      <c r="C6" s="127"/>
      <c r="D6" s="127"/>
      <c r="E6" s="127"/>
      <c r="F6" s="127"/>
      <c r="G6" s="127"/>
      <c r="H6" s="127"/>
      <c r="I6" s="127"/>
      <c r="J6" s="127"/>
      <c r="K6" s="127"/>
      <c r="L6" s="127"/>
      <c r="M6" s="127"/>
      <c r="N6" s="127"/>
      <c r="O6" s="127"/>
    </row>
    <row r="7" spans="1:18" ht="31.5" customHeight="1">
      <c r="A7" s="127" t="s">
        <v>31</v>
      </c>
      <c r="B7" s="127"/>
      <c r="C7" s="127"/>
      <c r="D7" s="127"/>
      <c r="E7" s="127"/>
      <c r="F7" s="127"/>
      <c r="G7" s="127"/>
      <c r="H7" s="127"/>
      <c r="I7" s="127"/>
      <c r="J7" s="127"/>
      <c r="K7" s="127"/>
      <c r="L7" s="127"/>
      <c r="M7" s="127"/>
      <c r="N7" s="127"/>
      <c r="O7" s="127"/>
    </row>
    <row r="8" spans="1:18" ht="18" customHeight="1">
      <c r="A8" s="151" t="s">
        <v>103</v>
      </c>
      <c r="B8" s="151"/>
      <c r="C8" s="151"/>
      <c r="D8" s="151"/>
      <c r="E8" s="151"/>
      <c r="F8" s="151"/>
      <c r="G8" s="151"/>
      <c r="H8" s="151"/>
      <c r="I8" s="151"/>
      <c r="J8" s="151"/>
      <c r="K8" s="151"/>
      <c r="L8" s="151"/>
      <c r="M8" s="151"/>
      <c r="N8" s="151"/>
      <c r="O8" s="151"/>
    </row>
    <row r="9" spans="1:18" ht="99.75" customHeight="1">
      <c r="A9" s="5" t="s">
        <v>0</v>
      </c>
      <c r="B9" s="6" t="s">
        <v>18</v>
      </c>
      <c r="C9" s="26" t="s">
        <v>1</v>
      </c>
      <c r="D9" s="26" t="s">
        <v>22</v>
      </c>
      <c r="E9" s="26" t="s">
        <v>23</v>
      </c>
      <c r="F9" s="27" t="s">
        <v>24</v>
      </c>
      <c r="G9" s="26" t="s">
        <v>25</v>
      </c>
      <c r="H9" s="7" t="s">
        <v>47</v>
      </c>
      <c r="I9" s="5" t="s">
        <v>11</v>
      </c>
      <c r="J9" s="5" t="s">
        <v>29</v>
      </c>
      <c r="K9" s="5" t="s">
        <v>73</v>
      </c>
      <c r="L9" s="5" t="s">
        <v>19</v>
      </c>
      <c r="M9" s="4" t="s">
        <v>28</v>
      </c>
      <c r="N9" s="4" t="s">
        <v>68</v>
      </c>
      <c r="O9" s="4" t="s">
        <v>6</v>
      </c>
    </row>
    <row r="10" spans="1:18" s="2" customFormat="1" ht="135">
      <c r="A10" s="45">
        <v>1</v>
      </c>
      <c r="B10" s="45" t="s">
        <v>57</v>
      </c>
      <c r="C10" s="52" t="str">
        <f>'Справочник лекарств'!B8</f>
        <v>Вакцина для профилактики кори</v>
      </c>
      <c r="D10" s="58" t="str">
        <f>'Справочник лекарств'!C8</f>
        <v>21.20.21.120-000021-1-00007-0000000000000</v>
      </c>
      <c r="E10" s="22" t="str">
        <f>'Справочник лекарств'!D8</f>
        <v>доз (доз(а))</v>
      </c>
      <c r="F10" s="52" t="str">
        <f>'Справочник лекарств'!E8</f>
        <v>ЛИОФИЛИЗАТ ДЛЯ ПРИГОТОВЛЕНИЯ РАСТВОРА ДЛЯ ПОДКОЖНОГО ВВЕДЕНИЯ</v>
      </c>
      <c r="G10" s="22" t="str">
        <f>'Справочник лекарств'!F8</f>
        <v>0.5 мл/дозаГРЛС: 2 дозы ; 1 доза ; 5 доз ; НЕ УКАЗАНО ; 0.5 мл/доза</v>
      </c>
      <c r="H10" s="75">
        <v>500</v>
      </c>
      <c r="I10" s="76">
        <f>'Выбор минимального значения'!K5</f>
        <v>61.2</v>
      </c>
      <c r="J10" s="46">
        <f>I10*1.1</f>
        <v>67.320000000000007</v>
      </c>
      <c r="K10" s="77">
        <v>0.1</v>
      </c>
      <c r="L10" s="78">
        <f>J10*1.1</f>
        <v>74.052000000000021</v>
      </c>
      <c r="M10" s="79">
        <f>ROUND(L10,2)</f>
        <v>74.05</v>
      </c>
      <c r="N10" s="79">
        <f>M10*100</f>
        <v>7405</v>
      </c>
      <c r="O10" s="79">
        <f>ROUND(M10*H10,2)</f>
        <v>37025</v>
      </c>
      <c r="R10" s="2" t="s">
        <v>97</v>
      </c>
    </row>
    <row r="11" spans="1:18" ht="60">
      <c r="A11" s="12">
        <v>2</v>
      </c>
      <c r="B11" s="12" t="s">
        <v>98</v>
      </c>
      <c r="C11" s="85" t="str">
        <f>'Справочник лекарств'!B9</f>
        <v xml:space="preserve">МНН ~Торговое наименование : Растворитель  для коревой и паротитной вакцин культуральных живых сухих </v>
      </c>
      <c r="D11" s="86"/>
      <c r="E11" s="87" t="str">
        <f>'Справочник лекарств'!D9</f>
        <v>см[3*];^мл (мл)</v>
      </c>
      <c r="F11" s="85"/>
      <c r="G11" s="87" t="str">
        <f>'Справочник лекарств'!F9</f>
        <v xml:space="preserve"> ~</v>
      </c>
      <c r="H11" s="63">
        <v>250</v>
      </c>
      <c r="I11" s="88">
        <f>'Выбор минимального значения'!K6</f>
        <v>25.818000000000001</v>
      </c>
      <c r="J11" s="89">
        <f>I11*1.1</f>
        <v>28.399800000000003</v>
      </c>
      <c r="K11" s="90">
        <v>0.18</v>
      </c>
      <c r="L11" s="91">
        <f>J11*1.18</f>
        <v>33.511763999999999</v>
      </c>
      <c r="M11" s="92">
        <f>ROUND(L11,2)</f>
        <v>33.51</v>
      </c>
      <c r="N11" s="92">
        <f>M11*100</f>
        <v>3351</v>
      </c>
      <c r="O11" s="92">
        <f>ROUND(M11*H11,2)</f>
        <v>8377.5</v>
      </c>
      <c r="R11" s="1" t="s">
        <v>99</v>
      </c>
    </row>
    <row r="12" spans="1:18">
      <c r="A12" s="149"/>
      <c r="B12" s="149"/>
      <c r="C12" s="149"/>
      <c r="D12" s="149"/>
      <c r="E12" s="149"/>
      <c r="F12" s="149"/>
      <c r="G12" s="149"/>
      <c r="H12" s="149"/>
      <c r="I12" s="149"/>
      <c r="J12" s="149"/>
      <c r="K12" s="149"/>
      <c r="L12" s="28"/>
      <c r="M12" s="28"/>
      <c r="N12" s="28"/>
      <c r="O12" s="17">
        <f>SUM(O10:O11)</f>
        <v>45402.5</v>
      </c>
    </row>
    <row r="13" spans="1:18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9"/>
    </row>
    <row r="14" spans="1:18">
      <c r="A14" s="8"/>
      <c r="B14" s="8"/>
      <c r="C14" s="8"/>
      <c r="D14" s="147" t="s">
        <v>36</v>
      </c>
      <c r="E14" s="147"/>
      <c r="F14" s="147"/>
      <c r="G14" s="148">
        <f>O12</f>
        <v>45402.5</v>
      </c>
      <c r="H14" s="148"/>
      <c r="I14" s="8"/>
      <c r="J14" s="8"/>
      <c r="K14" s="8"/>
      <c r="L14" s="8"/>
      <c r="M14" s="8"/>
      <c r="N14" s="8"/>
      <c r="O14" s="9"/>
    </row>
    <row r="15" spans="1:18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9"/>
    </row>
    <row r="16" spans="1:18" ht="28.5" customHeight="1">
      <c r="A16" s="145" t="s">
        <v>46</v>
      </c>
      <c r="B16" s="146"/>
      <c r="C16" s="146"/>
      <c r="D16" s="146"/>
      <c r="E16" s="146"/>
      <c r="F16" s="146"/>
      <c r="G16" s="146"/>
      <c r="H16" s="146"/>
      <c r="I16" s="146"/>
      <c r="J16" s="146"/>
      <c r="K16" s="146"/>
      <c r="L16" s="146"/>
      <c r="M16" s="146"/>
      <c r="N16" s="146"/>
      <c r="O16" s="146"/>
    </row>
    <row r="17" spans="1:15">
      <c r="A17" s="1" t="s">
        <v>12</v>
      </c>
    </row>
    <row r="18" spans="1:15">
      <c r="A18" s="10" t="s">
        <v>13</v>
      </c>
      <c r="B18" s="10"/>
    </row>
    <row r="19" spans="1:15">
      <c r="A19" s="10" t="s">
        <v>14</v>
      </c>
      <c r="B19" s="10"/>
    </row>
    <row r="20" spans="1:15" ht="13.5" customHeight="1">
      <c r="O20" s="29"/>
    </row>
    <row r="21" spans="1:15" ht="26.25" customHeight="1">
      <c r="E21" s="11"/>
      <c r="F21" s="2"/>
      <c r="G21" s="2"/>
      <c r="H21" s="2"/>
      <c r="I21" s="2"/>
    </row>
    <row r="22" spans="1:15" ht="15.75">
      <c r="C22" s="57" t="s">
        <v>86</v>
      </c>
      <c r="E22" s="11"/>
      <c r="F22" s="2"/>
      <c r="G22" s="2"/>
      <c r="H22" s="2"/>
      <c r="I22" s="2"/>
      <c r="K22" s="13" t="s">
        <v>35</v>
      </c>
      <c r="L22" s="14">
        <v>45378</v>
      </c>
    </row>
    <row r="23" spans="1:15" ht="26.25" customHeight="1">
      <c r="E23" s="11"/>
      <c r="F23" s="2"/>
      <c r="G23" s="2"/>
      <c r="H23" s="2"/>
      <c r="I23" s="2"/>
    </row>
    <row r="24" spans="1:15" ht="26.25" customHeight="1">
      <c r="E24" s="2"/>
      <c r="F24" s="2"/>
      <c r="G24" s="2"/>
      <c r="H24" s="2"/>
      <c r="I24" s="2"/>
      <c r="O24" s="2"/>
    </row>
    <row r="25" spans="1:15" ht="26.25" customHeight="1">
      <c r="E25" s="11"/>
      <c r="F25" s="2"/>
      <c r="G25" s="2"/>
      <c r="H25" s="2"/>
      <c r="I25" s="2"/>
      <c r="O25" s="2"/>
    </row>
    <row r="26" spans="1:15" ht="31.15" customHeight="1">
      <c r="G26" s="2"/>
      <c r="H26" s="2"/>
      <c r="I26" s="2"/>
      <c r="J26" s="2"/>
      <c r="K26" s="2"/>
      <c r="L26" s="2"/>
      <c r="M26" s="2"/>
      <c r="N26" s="2"/>
      <c r="O26" s="2"/>
    </row>
    <row r="27" spans="1:15">
      <c r="B27" s="2"/>
      <c r="C27" s="2"/>
      <c r="D27" s="2"/>
      <c r="G27" s="2"/>
      <c r="H27" s="2"/>
      <c r="I27" s="2"/>
      <c r="J27" s="2"/>
      <c r="K27" s="2"/>
      <c r="L27" s="2"/>
    </row>
    <row r="28" spans="1:15">
      <c r="C28" s="2"/>
      <c r="D28" s="2"/>
      <c r="G28" s="2"/>
      <c r="H28" s="2"/>
      <c r="I28" s="2"/>
      <c r="J28" s="2"/>
    </row>
    <row r="29" spans="1:15" ht="19.149999999999999" customHeight="1">
      <c r="B29" s="2"/>
      <c r="C29" s="2"/>
      <c r="D29" s="2"/>
      <c r="G29" s="2"/>
      <c r="H29" s="2"/>
      <c r="I29" s="2"/>
    </row>
    <row r="30" spans="1:15">
      <c r="A30" s="2"/>
      <c r="B30" s="2"/>
      <c r="C30" s="2"/>
      <c r="D30" s="2"/>
      <c r="G30" s="2"/>
      <c r="H30" s="2"/>
      <c r="I30" s="2"/>
      <c r="J30" s="2"/>
      <c r="K30" s="2"/>
      <c r="L30" s="2"/>
    </row>
    <row r="31" spans="1:15">
      <c r="E31" s="2"/>
      <c r="F31" s="2"/>
      <c r="G31" s="2"/>
      <c r="H31" s="2"/>
      <c r="I31" s="2"/>
      <c r="J31" s="2"/>
      <c r="K31" s="2"/>
      <c r="L31" s="2"/>
    </row>
    <row r="35" spans="12:12" ht="15">
      <c r="L35" s="65"/>
    </row>
    <row r="36" spans="12:12" ht="15">
      <c r="L36" s="65"/>
    </row>
    <row r="37" spans="12:12" ht="15">
      <c r="L37" s="66"/>
    </row>
    <row r="38" spans="12:12" ht="15">
      <c r="L38" s="66"/>
    </row>
    <row r="39" spans="12:12" ht="15">
      <c r="L39" s="65"/>
    </row>
    <row r="40" spans="12:12" ht="15">
      <c r="L40" s="66"/>
    </row>
    <row r="41" spans="12:12" ht="15">
      <c r="L41" s="66"/>
    </row>
    <row r="42" spans="12:12" ht="15">
      <c r="L42" s="66"/>
    </row>
    <row r="43" spans="12:12" ht="15">
      <c r="L43" s="65"/>
    </row>
    <row r="44" spans="12:12" ht="15">
      <c r="L44" s="66"/>
    </row>
    <row r="45" spans="12:12" ht="15">
      <c r="L45" s="66"/>
    </row>
    <row r="46" spans="12:12">
      <c r="L46" s="67"/>
    </row>
    <row r="48" spans="12:12">
      <c r="L48" s="67"/>
    </row>
  </sheetData>
  <mergeCells count="9">
    <mergeCell ref="A16:O16"/>
    <mergeCell ref="D14:F14"/>
    <mergeCell ref="G14:H14"/>
    <mergeCell ref="A12:K12"/>
    <mergeCell ref="A3:O3"/>
    <mergeCell ref="A5:O5"/>
    <mergeCell ref="A6:O6"/>
    <mergeCell ref="A7:O7"/>
    <mergeCell ref="A8:O8"/>
  </mergeCells>
  <pageMargins left="0.43" right="0.2" top="0.98425196850393704" bottom="0.45" header="0.39370078740157483" footer="0.39370078740157483"/>
  <pageSetup paperSize="9" scale="5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Справочник лекарств</vt:lpstr>
      <vt:lpstr>анализ рынка</vt:lpstr>
      <vt:lpstr>тарифный метод (только ЖНВЛП)</vt:lpstr>
      <vt:lpstr>Средневзвешенная</vt:lpstr>
      <vt:lpstr>Выбор минимального значения</vt:lpstr>
      <vt:lpstr>РНМЦД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Ganchikov</dc:creator>
  <cp:lastModifiedBy>E.Aglyamova</cp:lastModifiedBy>
  <cp:lastPrinted>2024-03-27T11:43:27Z</cp:lastPrinted>
  <dcterms:created xsi:type="dcterms:W3CDTF">2018-01-29T11:31:17Z</dcterms:created>
  <dcterms:modified xsi:type="dcterms:W3CDTF">2024-03-27T12:14:08Z</dcterms:modified>
</cp:coreProperties>
</file>