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6285"/>
  </bookViews>
  <sheets>
    <sheet name="общий расчет" sheetId="1" r:id="rId1"/>
  </sheets>
  <definedNames>
    <definedName name="_xlnm._FilterDatabase" localSheetId="0" hidden="1">'общий расчет'!$A$4:$Y$6</definedName>
    <definedName name="_xlnm.Print_Area" localSheetId="0">'общий расчет'!$A$1:$Y$6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13" i="1" l="1"/>
  <c r="T12" i="1"/>
  <c r="T11" i="1"/>
  <c r="T7" i="1" l="1"/>
  <c r="W7" i="1" s="1"/>
  <c r="X7" i="1" s="1"/>
  <c r="Y7" i="1" s="1"/>
  <c r="U7" i="1"/>
  <c r="V7" i="1" l="1"/>
  <c r="U6" i="1"/>
  <c r="T6" i="1"/>
  <c r="W6" i="1" s="1"/>
  <c r="X6" i="1" s="1"/>
  <c r="Y6" i="1" s="1"/>
  <c r="Y8" i="1" s="1"/>
  <c r="V6" i="1" l="1"/>
</calcChain>
</file>

<file path=xl/sharedStrings.xml><?xml version="1.0" encoding="utf-8"?>
<sst xmlns="http://schemas.openxmlformats.org/spreadsheetml/2006/main" count="47" uniqueCount="42">
  <si>
    <t>Обоснование и расчет НМЦК</t>
  </si>
  <si>
    <r>
      <t>КТРУ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</si>
  <si>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>ККН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</si>
  <si>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ОКПД2</t>
  </si>
  <si>
    <t>Единица измере-ния</t>
  </si>
  <si>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</si>
  <si>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</si>
  <si>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</si>
  <si>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</si>
  <si>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>v - кол-во (объем) закупаемого товара (работы, услуги), ед.</t>
  </si>
  <si>
    <t>Определение однородности совокупности значений выявленных цен</t>
  </si>
  <si>
    <t>код</t>
  </si>
  <si>
    <t>наименование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</si>
  <si>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</si>
  <si>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</si>
  <si>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</si>
  <si>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</si>
  <si>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8а</t>
  </si>
  <si>
    <t>8б</t>
  </si>
  <si>
    <t>9=3+4+5+6+7+8а</t>
  </si>
  <si>
    <t>11 = кол-во ИЦИ</t>
  </si>
  <si>
    <t>12=            /n</t>
  </si>
  <si>
    <t>12а</t>
  </si>
  <si>
    <r>
      <t xml:space="preserve">Средняя цена из Реестра товаров**, включая НДС, руб. </t>
    </r>
    <r>
      <rPr>
        <sz val="8"/>
        <rFont val="Times New Roman"/>
        <family val="1"/>
        <charset val="204"/>
      </rPr>
      <t xml:space="preserve">на </t>
    </r>
    <r>
      <rPr>
        <sz val="8"/>
        <color indexed="10"/>
        <rFont val="Times New Roman"/>
        <family val="1"/>
        <charset val="204"/>
      </rPr>
      <t>______</t>
    </r>
  </si>
  <si>
    <r>
      <rPr>
        <b/>
        <sz val="8"/>
        <color indexed="8"/>
        <rFont val="Times New Roman"/>
        <family val="1"/>
        <charset val="204"/>
      </rPr>
      <t>n - кол-во значений, используемых в расчете</t>
    </r>
  </si>
  <si>
    <r>
      <t xml:space="preserve">V - коэф-нт вариации </t>
    </r>
    <r>
      <rPr>
        <i/>
        <sz val="8"/>
        <color indexed="10"/>
        <rFont val="Times New Roman"/>
        <family val="1"/>
        <charset val="204"/>
      </rPr>
      <t>(не должен превышать 33%)</t>
    </r>
  </si>
  <si>
    <t>12б</t>
  </si>
  <si>
    <t>15=12б*10</t>
  </si>
  <si>
    <t>Начальная (максимальная) цена контракта, руб.</t>
  </si>
  <si>
    <t>Цена единицы продукции, с НДС, руб.</t>
  </si>
  <si>
    <t>Цена единицы продукции, принятая для расчета НМЦК, с НДС</t>
  </si>
  <si>
    <t xml:space="preserve">НМЦК, руб. </t>
  </si>
  <si>
    <t>ИЦИ №1</t>
  </si>
  <si>
    <t>ИЦИ №2</t>
  </si>
  <si>
    <t>ИЦИ №3</t>
  </si>
  <si>
    <t>ТО Мимаки</t>
  </si>
  <si>
    <t xml:space="preserve">Расчет начальной (максимальной)  цены контракта (далее – НМЦК) произведен в соответствии со статьей 22 Федерального закона от 05.04.2013 года № 44-ФЗ «О контрактной системе в сфере закупок товаров, работ, услуг для обеспечения государственных и муниципальных нужд».  Для определения НМЦК Заказчиком использован метод сопоставимых рыночных цен (анализа рынка) на основании ценовой информации, полученной от  поставщиков, осуществляющих поставки идентичных товаров, планируемых к закупкам с учетом всех существенных условий контракта. 
  Цена Контракта определяется участником закупки с учетом стоимости товара, расходов, связанных с  размещением в местах, указанных заказчиком, стоимость упаковки (тары), маркировки,расходы на распил материала, страхование, таможенные платежи (пошлины), НДС, другие установленные налоги, сборы и иные расходы, связанные с исполнением контракта 
                      Цена за единицу товара рассчитывается как начальная (максимальная) цена единицы товара, уменьшенная на предложенное участником закупки понижение относительно начальной (максимальной) цены контракта. 
В случае если победитель не является плательщиком НДС (в том числе находится на упрощенной системе налогообложения), расчеты за единицу товара производятся с учетом коэффициента пересчета, рассчитанного как отношение цены контракта, предложенной победителем, к начальной (максимальной) цене контракта, сформированной заказчиком, без учета суммы НДС.                      
</t>
  </si>
  <si>
    <t>шт</t>
  </si>
  <si>
    <t xml:space="preserve">Выбрана минимальная цена контракта    </t>
  </si>
  <si>
    <t>руб.</t>
  </si>
  <si>
    <t>Поставка брюк рабочих летних    женских</t>
  </si>
  <si>
    <t>Поставка брюк рабочих летних   мужских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</si>
</sst>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2" x14ac:knownFonts="1"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name val="Arial Cyr"/>
      <charset val="204"/>
    </font>
    <font>
      <sz val="10"/>
      <color theme="1"/>
      <name val="Calibri"/>
      <family val="2"/>
      <charset val="204"/>
      <scheme val="minor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204"/>
    </font>
    <font>
      <sz val="8"/>
      <color indexed="10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i/>
      <sz val="8"/>
      <color indexed="10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65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 applyAlignment="1">
      <alignment horizontal="center" vertical="center" wrapText="1"/>
    </xf>
    <xf numFmtId="10" fontId="0" fillId="0" borderId="0" xfId="0" applyNumberFormat="1" applyAlignment="1">
      <alignment horizontal="center" vertical="center" wrapText="1"/>
    </xf>
    <xf numFmtId="10" fontId="0" fillId="0" borderId="0" xfId="0" applyNumberFormat="1" applyAlignment="1">
      <alignment vertical="center" wrapText="1"/>
    </xf>
    <xf numFmtId="4" fontId="7" fillId="2" borderId="6" xfId="0" applyNumberFormat="1" applyFont="1" applyFill="1" applyBorder="1" applyAlignment="1">
      <alignment horizontal="center" vertical="center" wrapText="1"/>
    </xf>
    <xf numFmtId="4" fontId="8" fillId="2" borderId="6" xfId="0" applyNumberFormat="1" applyFont="1" applyFill="1" applyBorder="1" applyAlignment="1">
      <alignment horizontal="center" vertical="center" wrapText="1"/>
    </xf>
    <xf numFmtId="4" fontId="8" fillId="0" borderId="6" xfId="0" applyNumberFormat="1" applyFont="1" applyFill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3" fontId="8" fillId="0" borderId="6" xfId="0" applyNumberFormat="1" applyFont="1" applyFill="1" applyBorder="1" applyAlignment="1">
      <alignment horizontal="center" vertical="center" wrapText="1"/>
    </xf>
    <xf numFmtId="4" fontId="8" fillId="3" borderId="6" xfId="0" applyNumberFormat="1" applyFont="1" applyFill="1" applyBorder="1" applyAlignment="1">
      <alignment horizontal="center" vertical="center" wrapText="1"/>
    </xf>
    <xf numFmtId="164" fontId="8" fillId="3" borderId="6" xfId="0" applyNumberFormat="1" applyFont="1" applyFill="1" applyBorder="1" applyAlignment="1">
      <alignment horizontal="center" vertical="center" wrapText="1"/>
    </xf>
    <xf numFmtId="10" fontId="11" fillId="0" borderId="0" xfId="0" applyNumberFormat="1" applyFont="1" applyAlignment="1">
      <alignment vertical="top" wrapText="1"/>
    </xf>
    <xf numFmtId="1" fontId="0" fillId="0" borderId="0" xfId="0" applyNumberForma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5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top" wrapText="1"/>
    </xf>
    <xf numFmtId="164" fontId="5" fillId="0" borderId="4" xfId="0" applyNumberFormat="1" applyFont="1" applyFill="1" applyBorder="1" applyAlignment="1">
      <alignment horizontal="center" vertical="top" wrapText="1"/>
    </xf>
    <xf numFmtId="1" fontId="17" fillId="2" borderId="6" xfId="0" applyNumberFormat="1" applyFont="1" applyFill="1" applyBorder="1" applyAlignment="1">
      <alignment horizontal="center" vertical="center" wrapText="1"/>
    </xf>
    <xf numFmtId="1" fontId="17" fillId="0" borderId="6" xfId="0" applyNumberFormat="1" applyFont="1" applyFill="1" applyBorder="1" applyAlignment="1">
      <alignment horizontal="center" vertical="center" wrapText="1"/>
    </xf>
    <xf numFmtId="4" fontId="0" fillId="0" borderId="0" xfId="0" applyNumberFormat="1" applyAlignment="1">
      <alignment vertical="top" wrapText="1"/>
    </xf>
    <xf numFmtId="4" fontId="7" fillId="2" borderId="2" xfId="0" applyNumberFormat="1" applyFont="1" applyFill="1" applyBorder="1" applyAlignment="1">
      <alignment horizontal="center" vertical="center" wrapText="1"/>
    </xf>
    <xf numFmtId="1" fontId="9" fillId="2" borderId="6" xfId="0" applyNumberFormat="1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4" fontId="17" fillId="2" borderId="6" xfId="0" applyNumberFormat="1" applyFont="1" applyFill="1" applyBorder="1" applyAlignment="1">
      <alignment horizontal="center" vertical="center" wrapText="1"/>
    </xf>
    <xf numFmtId="3" fontId="17" fillId="2" borderId="6" xfId="0" applyNumberFormat="1" applyFont="1" applyFill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20" fillId="0" borderId="0" xfId="0" applyNumberFormat="1" applyFont="1" applyAlignment="1">
      <alignment vertical="top" wrapText="1"/>
    </xf>
    <xf numFmtId="4" fontId="7" fillId="2" borderId="0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1" fontId="12" fillId="0" borderId="4" xfId="0" applyNumberFormat="1" applyFont="1" applyBorder="1" applyAlignment="1">
      <alignment horizontal="center" vertical="center" wrapText="1"/>
    </xf>
    <xf numFmtId="1" fontId="12" fillId="0" borderId="7" xfId="0" applyNumberFormat="1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4" fontId="5" fillId="2" borderId="3" xfId="0" applyNumberFormat="1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vertical="center" wrapText="1"/>
    </xf>
    <xf numFmtId="4" fontId="5" fillId="2" borderId="9" xfId="0" applyNumberFormat="1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wrapText="1"/>
    </xf>
    <xf numFmtId="4" fontId="5" fillId="2" borderId="9" xfId="0" applyNumberFormat="1" applyFont="1" applyFill="1" applyBorder="1" applyAlignment="1">
      <alignment horizontal="center" wrapText="1"/>
    </xf>
    <xf numFmtId="0" fontId="7" fillId="2" borderId="6" xfId="0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0" fillId="0" borderId="0" xfId="0" applyNumberFormat="1" applyAlignment="1">
      <alignment vertical="top" wrapText="1"/>
    </xf>
    <xf numFmtId="0" fontId="0" fillId="0" borderId="0" xfId="0" applyAlignment="1">
      <alignment vertical="top" wrapText="1"/>
    </xf>
    <xf numFmtId="0" fontId="18" fillId="2" borderId="6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5" fillId="0" borderId="9" xfId="0" applyNumberFormat="1" applyFont="1" applyBorder="1" applyAlignment="1">
      <alignment horizontal="center" vertical="center" wrapText="1"/>
    </xf>
    <xf numFmtId="4" fontId="21" fillId="0" borderId="6" xfId="0" applyNumberFormat="1" applyFont="1" applyFill="1" applyBorder="1" applyAlignment="1">
      <alignment horizontal="center" vertical="center" wrapText="1"/>
    </xf>
    <xf numFmtId="2" fontId="0" fillId="0" borderId="0" xfId="0" applyNumberFormat="1" applyAlignment="1">
      <alignment vertical="top" wrapText="1"/>
    </xf>
  </cellXfs>
  <cellStyles count="2">
    <cellStyle name="Обычный" xfId="0" builtinId="0"/>
    <cellStyle name="Обычный 2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219075</xdr:colOff>
      <xdr:row>0</xdr:row>
      <xdr:rowOff>0</xdr:rowOff>
    </xdr:from>
    <xdr:to>
      <xdr:col>21</xdr:col>
      <xdr:colOff>485775</xdr:colOff>
      <xdr:row>0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40493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2</xdr:row>
      <xdr:rowOff>295275</xdr:rowOff>
    </xdr:from>
    <xdr:to>
      <xdr:col>17</xdr:col>
      <xdr:colOff>447675</xdr:colOff>
      <xdr:row>2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210800" y="113347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28575</xdr:colOff>
      <xdr:row>2</xdr:row>
      <xdr:rowOff>419100</xdr:rowOff>
    </xdr:from>
    <xdr:to>
      <xdr:col>20</xdr:col>
      <xdr:colOff>590550</xdr:colOff>
      <xdr:row>2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15900" y="125730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66675</xdr:colOff>
      <xdr:row>2</xdr:row>
      <xdr:rowOff>638175</xdr:rowOff>
    </xdr:from>
    <xdr:to>
      <xdr:col>21</xdr:col>
      <xdr:colOff>704850</xdr:colOff>
      <xdr:row>2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96975" y="147637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219075</xdr:colOff>
      <xdr:row>3</xdr:row>
      <xdr:rowOff>228600</xdr:rowOff>
    </xdr:from>
    <xdr:to>
      <xdr:col>19</xdr:col>
      <xdr:colOff>485775</xdr:colOff>
      <xdr:row>3</xdr:row>
      <xdr:rowOff>228600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334875" y="220027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219075</xdr:colOff>
      <xdr:row>3</xdr:row>
      <xdr:rowOff>228600</xdr:rowOff>
    </xdr:from>
    <xdr:to>
      <xdr:col>19</xdr:col>
      <xdr:colOff>485775</xdr:colOff>
      <xdr:row>3</xdr:row>
      <xdr:rowOff>228600</xdr:rowOff>
    </xdr:to>
    <xdr:pic>
      <xdr:nvPicPr>
        <xdr:cNvPr id="7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334875" y="220027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121920</xdr:colOff>
      <xdr:row>2</xdr:row>
      <xdr:rowOff>422910</xdr:rowOff>
    </xdr:from>
    <xdr:to>
      <xdr:col>17</xdr:col>
      <xdr:colOff>645795</xdr:colOff>
      <xdr:row>3</xdr:row>
      <xdr:rowOff>66675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0740" y="117729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42863</xdr:colOff>
      <xdr:row>2</xdr:row>
      <xdr:rowOff>425450</xdr:rowOff>
    </xdr:from>
    <xdr:to>
      <xdr:col>20</xdr:col>
      <xdr:colOff>881063</xdr:colOff>
      <xdr:row>3</xdr:row>
      <xdr:rowOff>100012</xdr:rowOff>
    </xdr:to>
    <xdr:pic>
      <xdr:nvPicPr>
        <xdr:cNvPr id="9" name="Picture 21" descr="C:\Temp\KClipboardExport\sssqsznq.gif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80426" y="1266825"/>
          <a:ext cx="838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49212</xdr:colOff>
      <xdr:row>2</xdr:row>
      <xdr:rowOff>395287</xdr:rowOff>
    </xdr:from>
    <xdr:to>
      <xdr:col>21</xdr:col>
      <xdr:colOff>687387</xdr:colOff>
      <xdr:row>2</xdr:row>
      <xdr:rowOff>661987</xdr:rowOff>
    </xdr:to>
    <xdr:pic>
      <xdr:nvPicPr>
        <xdr:cNvPr id="10" name="Picture 19" descr="C:\Temp\KClipboardExport\8c4wnzhy.gif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31337" y="1157287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304800</xdr:colOff>
      <xdr:row>3</xdr:row>
      <xdr:rowOff>9525</xdr:rowOff>
    </xdr:from>
    <xdr:to>
      <xdr:col>19</xdr:col>
      <xdr:colOff>571500</xdr:colOff>
      <xdr:row>3</xdr:row>
      <xdr:rowOff>209550</xdr:rowOff>
    </xdr:to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420600" y="1981200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1009650</xdr:colOff>
      <xdr:row>1</xdr:row>
      <xdr:rowOff>28575</xdr:rowOff>
    </xdr:from>
    <xdr:to>
      <xdr:col>17</xdr:col>
      <xdr:colOff>9525</xdr:colOff>
      <xdr:row>1</xdr:row>
      <xdr:rowOff>190500</xdr:rowOff>
    </xdr:to>
    <xdr:pic>
      <xdr:nvPicPr>
        <xdr:cNvPr id="12" name="Рисунок 5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0" y="219075"/>
          <a:ext cx="95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114300</xdr:colOff>
      <xdr:row>0</xdr:row>
      <xdr:rowOff>247650</xdr:rowOff>
    </xdr:from>
    <xdr:to>
      <xdr:col>17</xdr:col>
      <xdr:colOff>447675</xdr:colOff>
      <xdr:row>1</xdr:row>
      <xdr:rowOff>342900</xdr:rowOff>
    </xdr:to>
    <xdr:pic>
      <xdr:nvPicPr>
        <xdr:cNvPr id="13" name="Рисунок 5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5950" y="190500"/>
          <a:ext cx="447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Y13"/>
  <sheetViews>
    <sheetView tabSelected="1" topLeftCell="I4" zoomScaleNormal="100" workbookViewId="0">
      <selection activeCell="I9" sqref="I9:Y9"/>
    </sheetView>
  </sheetViews>
  <sheetFormatPr defaultColWidth="9.140625" defaultRowHeight="15" x14ac:dyDescent="0.25"/>
  <cols>
    <col min="1" max="3" width="8.5703125" style="1" hidden="1" customWidth="1"/>
    <col min="4" max="4" width="8" style="1" hidden="1" customWidth="1"/>
    <col min="5" max="5" width="9.7109375" style="1" hidden="1" customWidth="1"/>
    <col min="6" max="6" width="16.85546875" style="2" hidden="1" customWidth="1"/>
    <col min="7" max="7" width="9.7109375" style="1" bestFit="1" customWidth="1"/>
    <col min="8" max="8" width="4.42578125" style="13" customWidth="1"/>
    <col min="9" max="9" width="46" style="14" customWidth="1"/>
    <col min="10" max="10" width="11.140625" style="20" customWidth="1"/>
    <col min="11" max="11" width="12.85546875" style="20" customWidth="1"/>
    <col min="12" max="12" width="10.28515625" style="20" customWidth="1"/>
    <col min="13" max="13" width="8.28515625" style="20" hidden="1" customWidth="1"/>
    <col min="14" max="15" width="8.5703125" style="20" hidden="1" customWidth="1"/>
    <col min="16" max="16" width="10.5703125" style="20" hidden="1" customWidth="1"/>
    <col min="17" max="17" width="5.85546875" style="20" hidden="1" customWidth="1"/>
    <col min="18" max="18" width="10.42578125" style="1" customWidth="1"/>
    <col min="19" max="19" width="9.85546875" style="1" customWidth="1"/>
    <col min="20" max="20" width="11.5703125" style="1" customWidth="1"/>
    <col min="21" max="21" width="14.140625" style="1" customWidth="1"/>
    <col min="22" max="24" width="10.85546875" style="1" customWidth="1"/>
    <col min="25" max="25" width="17.5703125" style="1" customWidth="1"/>
    <col min="26" max="16384" width="9.140625" style="1"/>
  </cols>
  <sheetData>
    <row r="1" spans="1:25" x14ac:dyDescent="0.25">
      <c r="H1" s="34" t="s">
        <v>0</v>
      </c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</row>
    <row r="2" spans="1:25" s="3" customFormat="1" ht="45" customHeight="1" x14ac:dyDescent="0.25">
      <c r="A2" s="35" t="s">
        <v>1</v>
      </c>
      <c r="B2" s="36"/>
      <c r="C2" s="35" t="s">
        <v>2</v>
      </c>
      <c r="D2" s="36"/>
      <c r="E2" s="35" t="s">
        <v>3</v>
      </c>
      <c r="F2" s="36"/>
      <c r="G2" s="37" t="s">
        <v>4</v>
      </c>
      <c r="H2" s="40" t="s">
        <v>5</v>
      </c>
      <c r="I2" s="37" t="s">
        <v>6</v>
      </c>
      <c r="J2" s="43" t="s">
        <v>7</v>
      </c>
      <c r="K2" s="44"/>
      <c r="L2" s="44"/>
      <c r="M2" s="44"/>
      <c r="N2" s="45"/>
      <c r="O2" s="46" t="s">
        <v>23</v>
      </c>
      <c r="P2" s="48" t="s">
        <v>8</v>
      </c>
      <c r="Q2" s="51"/>
      <c r="R2" s="37" t="s">
        <v>9</v>
      </c>
      <c r="S2" s="37" t="s">
        <v>24</v>
      </c>
      <c r="T2" s="58" t="s">
        <v>10</v>
      </c>
      <c r="U2" s="59"/>
      <c r="V2" s="60"/>
      <c r="W2" s="61" t="s">
        <v>29</v>
      </c>
      <c r="X2" s="61" t="s">
        <v>30</v>
      </c>
      <c r="Y2" s="46" t="s">
        <v>31</v>
      </c>
    </row>
    <row r="3" spans="1:25" s="3" customFormat="1" ht="54" customHeight="1" x14ac:dyDescent="0.25">
      <c r="A3" s="52" t="s">
        <v>11</v>
      </c>
      <c r="B3" s="50" t="s">
        <v>12</v>
      </c>
      <c r="C3" s="52" t="s">
        <v>11</v>
      </c>
      <c r="D3" s="50" t="s">
        <v>12</v>
      </c>
      <c r="E3" s="52" t="s">
        <v>11</v>
      </c>
      <c r="F3" s="50" t="s">
        <v>12</v>
      </c>
      <c r="G3" s="38"/>
      <c r="H3" s="41"/>
      <c r="I3" s="42"/>
      <c r="J3" s="23" t="s">
        <v>32</v>
      </c>
      <c r="K3" s="27" t="s">
        <v>33</v>
      </c>
      <c r="L3" s="28" t="s">
        <v>34</v>
      </c>
      <c r="M3" s="23" t="s">
        <v>13</v>
      </c>
      <c r="N3" s="23" t="s">
        <v>14</v>
      </c>
      <c r="O3" s="47"/>
      <c r="P3" s="49"/>
      <c r="Q3" s="51"/>
      <c r="R3" s="39"/>
      <c r="S3" s="39"/>
      <c r="T3" s="15" t="s">
        <v>15</v>
      </c>
      <c r="U3" s="16" t="s">
        <v>16</v>
      </c>
      <c r="V3" s="17" t="s">
        <v>25</v>
      </c>
      <c r="W3" s="62"/>
      <c r="X3" s="62"/>
      <c r="Y3" s="47"/>
    </row>
    <row r="4" spans="1:25" s="4" customFormat="1" ht="26.25" customHeight="1" x14ac:dyDescent="0.25">
      <c r="A4" s="52"/>
      <c r="B4" s="50"/>
      <c r="C4" s="52"/>
      <c r="D4" s="50"/>
      <c r="E4" s="52"/>
      <c r="F4" s="50"/>
      <c r="G4" s="39"/>
      <c r="H4" s="18">
        <v>1</v>
      </c>
      <c r="I4" s="18">
        <v>2</v>
      </c>
      <c r="J4" s="25">
        <v>3</v>
      </c>
      <c r="K4" s="25">
        <v>4</v>
      </c>
      <c r="L4" s="25"/>
      <c r="M4" s="24">
        <v>6</v>
      </c>
      <c r="N4" s="24">
        <v>7</v>
      </c>
      <c r="O4" s="24" t="s">
        <v>17</v>
      </c>
      <c r="P4" s="24" t="s">
        <v>18</v>
      </c>
      <c r="Q4" s="24" t="s">
        <v>19</v>
      </c>
      <c r="R4" s="19">
        <v>10</v>
      </c>
      <c r="S4" s="19" t="s">
        <v>20</v>
      </c>
      <c r="T4" s="19" t="s">
        <v>21</v>
      </c>
      <c r="U4" s="19">
        <v>13</v>
      </c>
      <c r="V4" s="19">
        <v>14</v>
      </c>
      <c r="W4" s="19" t="s">
        <v>22</v>
      </c>
      <c r="X4" s="19" t="s">
        <v>26</v>
      </c>
      <c r="Y4" s="18" t="s">
        <v>27</v>
      </c>
    </row>
    <row r="5" spans="1:25" s="12" customFormat="1" ht="15" customHeight="1" thickBot="1" x14ac:dyDescent="0.3">
      <c r="A5" s="5"/>
      <c r="B5" s="5"/>
      <c r="C5" s="5"/>
      <c r="D5" s="5"/>
      <c r="E5" s="5"/>
      <c r="F5" s="21"/>
      <c r="G5" s="56" t="s">
        <v>35</v>
      </c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</row>
    <row r="6" spans="1:25" s="12" customFormat="1" ht="38.25" customHeight="1" thickBot="1" x14ac:dyDescent="0.3">
      <c r="A6" s="5"/>
      <c r="B6" s="5"/>
      <c r="C6" s="5"/>
      <c r="D6" s="5"/>
      <c r="E6" s="5"/>
      <c r="F6" s="21"/>
      <c r="G6" s="6" t="s">
        <v>37</v>
      </c>
      <c r="H6" s="22">
        <v>1</v>
      </c>
      <c r="I6" s="29" t="s">
        <v>40</v>
      </c>
      <c r="J6" s="8">
        <v>1783</v>
      </c>
      <c r="K6" s="63">
        <v>2303.65</v>
      </c>
      <c r="L6" s="7">
        <v>2187.5</v>
      </c>
      <c r="M6" s="6"/>
      <c r="N6" s="6"/>
      <c r="O6" s="7"/>
      <c r="P6" s="6"/>
      <c r="Q6" s="8"/>
      <c r="R6" s="30">
        <v>5</v>
      </c>
      <c r="S6" s="9">
        <v>3</v>
      </c>
      <c r="T6" s="10">
        <f>ROUND((IF(ISERR(AVERAGE(J6:O6)),"",AVERAGE(J6:O6))),2)</f>
        <v>2091.38</v>
      </c>
      <c r="U6" s="10">
        <f>IF(ISERR(STDEV(J6:O6)),"",STDEV(J6:O6))</f>
        <v>273.30919456420497</v>
      </c>
      <c r="V6" s="11">
        <f t="shared" ref="V6" si="0">IF(ISERR(U6/T6),"",U6/T6)</f>
        <v>0.13068366081927002</v>
      </c>
      <c r="W6" s="7">
        <f>ROUND((MIN(P6,T6)),2)</f>
        <v>2091.38</v>
      </c>
      <c r="X6" s="6">
        <f>W6</f>
        <v>2091.38</v>
      </c>
      <c r="Y6" s="6">
        <f>X6*R6</f>
        <v>10456.900000000001</v>
      </c>
    </row>
    <row r="7" spans="1:25" s="12" customFormat="1" ht="38.25" customHeight="1" thickBot="1" x14ac:dyDescent="0.3">
      <c r="A7" s="33"/>
      <c r="B7" s="33"/>
      <c r="C7" s="33"/>
      <c r="D7" s="33"/>
      <c r="E7" s="33"/>
      <c r="F7" s="33"/>
      <c r="G7" s="6" t="s">
        <v>37</v>
      </c>
      <c r="H7" s="22">
        <v>2</v>
      </c>
      <c r="I7" s="29" t="s">
        <v>41</v>
      </c>
      <c r="J7" s="8">
        <v>1824</v>
      </c>
      <c r="K7" s="63">
        <v>2858.76</v>
      </c>
      <c r="L7" s="7">
        <v>2682.5</v>
      </c>
      <c r="M7" s="6"/>
      <c r="N7" s="6"/>
      <c r="O7" s="7"/>
      <c r="P7" s="6"/>
      <c r="Q7" s="8"/>
      <c r="R7" s="30">
        <v>7</v>
      </c>
      <c r="S7" s="9">
        <v>3</v>
      </c>
      <c r="T7" s="10">
        <f>ROUND((IF(ISERR(AVERAGE(J7:O7)),"",AVERAGE(J7:O7))),2)</f>
        <v>2455.09</v>
      </c>
      <c r="U7" s="10">
        <f>IF(ISERR(STDEV(J7:O7)),"",STDEV(J7:O7))</f>
        <v>553.5970398523956</v>
      </c>
      <c r="V7" s="11">
        <f t="shared" ref="V7" si="1">IF(ISERR(U7/T7),"",U7/T7)</f>
        <v>0.22548950948942628</v>
      </c>
      <c r="W7" s="7">
        <f>ROUND((MIN(P7,T7)),2)</f>
        <v>2455.09</v>
      </c>
      <c r="X7" s="6">
        <f>W7</f>
        <v>2455.09</v>
      </c>
      <c r="Y7" s="6">
        <f>X7*R7</f>
        <v>17185.63</v>
      </c>
    </row>
    <row r="8" spans="1:25" ht="15" customHeight="1" x14ac:dyDescent="0.25">
      <c r="G8" s="57" t="s">
        <v>28</v>
      </c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26">
        <f>SUM(Y6:Y7)</f>
        <v>27642.530000000002</v>
      </c>
    </row>
    <row r="9" spans="1:25" ht="157.5" customHeight="1" x14ac:dyDescent="0.25">
      <c r="I9" s="53" t="s">
        <v>36</v>
      </c>
      <c r="J9" s="54"/>
      <c r="K9" s="54"/>
      <c r="L9" s="54"/>
      <c r="M9" s="54"/>
      <c r="N9" s="54"/>
      <c r="O9" s="54"/>
      <c r="P9" s="54"/>
      <c r="Q9" s="54"/>
      <c r="R9" s="55"/>
      <c r="S9" s="55"/>
      <c r="T9" s="55"/>
      <c r="U9" s="55"/>
      <c r="V9" s="55"/>
      <c r="W9" s="55"/>
      <c r="X9" s="55"/>
      <c r="Y9" s="55"/>
    </row>
    <row r="10" spans="1:25" x14ac:dyDescent="0.25">
      <c r="R10" s="64"/>
      <c r="S10" s="64"/>
    </row>
    <row r="11" spans="1:25" ht="15.75" x14ac:dyDescent="0.25">
      <c r="I11" s="31" t="s">
        <v>38</v>
      </c>
      <c r="J11" s="32">
        <v>21683</v>
      </c>
      <c r="K11" s="20" t="s">
        <v>39</v>
      </c>
      <c r="R11" s="64">
        <v>1783</v>
      </c>
      <c r="S11" s="64">
        <v>5</v>
      </c>
      <c r="T11" s="64">
        <f>R11*S11</f>
        <v>8915</v>
      </c>
    </row>
    <row r="12" spans="1:25" x14ac:dyDescent="0.25">
      <c r="R12" s="64">
        <v>1824</v>
      </c>
      <c r="S12" s="64">
        <v>7</v>
      </c>
      <c r="T12" s="64">
        <f>R12*S12</f>
        <v>12768</v>
      </c>
    </row>
    <row r="13" spans="1:25" x14ac:dyDescent="0.25">
      <c r="R13" s="64"/>
      <c r="S13" s="64"/>
      <c r="T13" s="64">
        <f>SUM(T11:T12)</f>
        <v>21683</v>
      </c>
    </row>
  </sheetData>
  <autoFilter ref="A4:Y6"/>
  <mergeCells count="26">
    <mergeCell ref="I9:Y9"/>
    <mergeCell ref="D3:D4"/>
    <mergeCell ref="E3:E4"/>
    <mergeCell ref="G5:Y5"/>
    <mergeCell ref="G8:X8"/>
    <mergeCell ref="S2:S3"/>
    <mergeCell ref="T2:V2"/>
    <mergeCell ref="W2:W3"/>
    <mergeCell ref="X2:X3"/>
    <mergeCell ref="Y2:Y3"/>
    <mergeCell ref="H1:Y1"/>
    <mergeCell ref="A2:B2"/>
    <mergeCell ref="C2:D2"/>
    <mergeCell ref="E2:F2"/>
    <mergeCell ref="G2:G4"/>
    <mergeCell ref="H2:H3"/>
    <mergeCell ref="I2:I3"/>
    <mergeCell ref="J2:N2"/>
    <mergeCell ref="O2:O3"/>
    <mergeCell ref="P2:P3"/>
    <mergeCell ref="F3:F4"/>
    <mergeCell ref="Q2:Q3"/>
    <mergeCell ref="R2:R3"/>
    <mergeCell ref="A3:A4"/>
    <mergeCell ref="B3:B4"/>
    <mergeCell ref="C3:C4"/>
  </mergeCells>
  <conditionalFormatting sqref="V6:V7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rintOptions horizontalCentered="1"/>
  <pageMargins left="0" right="0" top="0.39370078740157483" bottom="0.39370078740157483" header="0" footer="0"/>
  <pageSetup paperSize="9" scale="8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общий расчет</vt:lpstr>
      <vt:lpstr>'общий расчет'!Область_печати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Госзаказ</cp:lastModifiedBy>
  <cp:lastPrinted>2024-03-26T09:18:55Z</cp:lastPrinted>
  <dcterms:created xsi:type="dcterms:W3CDTF">2020-07-10T05:47:11Z</dcterms:created>
  <dcterms:modified xsi:type="dcterms:W3CDTF">2024-04-16T14:13:04Z</dcterms:modified>
</cp:coreProperties>
</file>