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\\fs1\общая папка\Отдел закупок, мониторинга и планирования\ЗАКУПКИ\2024\223-ФЗ\ЭМ\Бумага для плоттера\"/>
    </mc:Choice>
  </mc:AlternateContent>
  <xr:revisionPtr revIDLastSave="0" documentId="13_ncr:1_{8B7AA2F6-6A59-4DF6-B77F-2B77633136EC}" xr6:coauthVersionLast="37" xr6:coauthVersionMax="37" xr10:uidLastSave="{00000000-0000-0000-0000-000000000000}"/>
  <bookViews>
    <workbookView xWindow="0" yWindow="0" windowWidth="28800" windowHeight="12330" xr2:uid="{00000000-000D-0000-FFFF-FFFF00000000}"/>
  </bookViews>
  <sheets>
    <sheet name="Лист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K6" i="1" l="1"/>
  <c r="L6" i="1" s="1"/>
  <c r="M6" i="1" s="1"/>
  <c r="N6" i="1" s="1"/>
  <c r="H6" i="1"/>
  <c r="I6" i="1" s="1"/>
  <c r="J6" i="1" s="1"/>
  <c r="K5" i="1"/>
  <c r="L5" i="1" s="1"/>
  <c r="M5" i="1" s="1"/>
  <c r="N5" i="1" s="1"/>
  <c r="H5" i="1"/>
  <c r="I5" i="1" s="1"/>
  <c r="J5" i="1" s="1"/>
  <c r="N7" i="1" l="1"/>
  <c r="J8" i="1"/>
</calcChain>
</file>

<file path=xl/sharedStrings.xml><?xml version="1.0" encoding="utf-8"?>
<sst xmlns="http://schemas.openxmlformats.org/spreadsheetml/2006/main" count="30" uniqueCount="28">
  <si>
    <t>№</t>
  </si>
  <si>
    <t>Наименование товара (работ, услуг)</t>
  </si>
  <si>
    <t>Ед. изм</t>
  </si>
  <si>
    <t>Объем</t>
  </si>
  <si>
    <t>Коммерческие предложения (руб./ед.изм.)</t>
  </si>
  <si>
    <t>Однородность совокупности значений выявленных цен, используемых в расчете Н(М)ЦК</t>
  </si>
  <si>
    <t xml:space="preserve">Поставщик №1 </t>
  </si>
  <si>
    <t>Поставщик  №2</t>
  </si>
  <si>
    <t xml:space="preserve">Поставщик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</si>
  <si>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</si>
  <si>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</si>
  <si>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             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</si>
  <si>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</si>
  <si>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</si>
  <si>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Н(М)ЦК с учетом округле-ния цены за единицу (руб.)</t>
  </si>
  <si>
    <t>рулон</t>
  </si>
  <si>
    <t>пачка</t>
  </si>
  <si>
    <t>Итого</t>
  </si>
  <si>
    <t>В результате проведенного расчета Н(М)ЦК составила:</t>
  </si>
  <si>
    <t>рублей</t>
  </si>
  <si>
    <t>Расчет произвел:</t>
  </si>
  <si>
    <t>Н(М)ЦК, определяемая методом сопоставимых рыночных цен (анализа рынка)</t>
  </si>
  <si>
    <t xml:space="preserve">Бумага широкоформатная для САПР и ГИС Lomond </t>
  </si>
  <si>
    <t>Бумага для цветной лазерной печати Cartblank Digi</t>
  </si>
  <si>
    <t>Селькина М.С.</t>
  </si>
  <si>
    <r>
      <t xml:space="preserve">Расчет цены контракта, заключаемого с единственным поставщиком (подрядчиком, исполнителем) на </t>
    </r>
    <r>
      <rPr>
        <b/>
        <i/>
        <sz val="12"/>
        <rFont val="Times New Roman"/>
        <family val="1"/>
        <charset val="204"/>
      </rPr>
      <t xml:space="preserve"> поставку расходных материалов для нужд информационно-издательского отдела СПб ГБУК "Петербург-концерт» в 2024 г.</t>
    </r>
  </si>
  <si>
    <t xml:space="preserve">Начальная (максимальная) цена контракта (начальная цена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приказом* Министерства экономического развития Российской Федерации от 02.10.2013 № 567, посредством применения следующего метода: метода сопоставимых рыночных цен (анализа рынка)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</si>
  <si>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Минимальная цена предложена Поставщиком № 1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</si>
</sst>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/>
    <xf numFmtId="4" fontId="5" fillId="2" borderId="4" xfId="0" applyNumberFormat="1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4" fontId="8" fillId="0" borderId="4" xfId="0" applyNumberFormat="1" applyFont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7" fillId="2" borderId="3" xfId="0" applyNumberFormat="1" applyFont="1" applyFill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/>
    </xf>
    <xf numFmtId="4" fontId="11" fillId="0" borderId="3" xfId="0" applyNumberFormat="1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top" wrapText="1"/>
    </xf>
    <xf numFmtId="0" fontId="12" fillId="2" borderId="0" xfId="0" applyFont="1" applyFill="1" applyBorder="1" applyAlignment="1">
      <alignment horizontal="left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8" xfId="0" applyNumberFormat="1" applyFont="1" applyFill="1" applyBorder="1" applyAlignment="1">
      <alignment horizontal="center" vertical="center" wrapText="1"/>
    </xf>
    <xf numFmtId="4" fontId="12" fillId="2" borderId="8" xfId="0" applyNumberFormat="1" applyFont="1" applyFill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2" fontId="11" fillId="0" borderId="8" xfId="0" applyNumberFormat="1" applyFont="1" applyBorder="1" applyAlignment="1">
      <alignment horizontal="center" vertical="center" wrapText="1"/>
    </xf>
    <xf numFmtId="2" fontId="10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4" fontId="11" fillId="0" borderId="8" xfId="0" applyNumberFormat="1" applyFont="1" applyBorder="1" applyAlignment="1">
      <alignment horizontal="center" vertical="center" wrapText="1"/>
    </xf>
    <xf numFmtId="4" fontId="13" fillId="0" borderId="0" xfId="0" applyNumberFormat="1" applyFont="1" applyAlignment="1">
      <alignment vertical="center"/>
    </xf>
    <xf numFmtId="0" fontId="13" fillId="0" borderId="0" xfId="0" applyFont="1" applyBorder="1" applyAlignment="1">
      <alignment vertical="center"/>
    </xf>
    <xf numFmtId="4" fontId="13" fillId="0" borderId="0" xfId="0" applyNumberFormat="1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4" fontId="3" fillId="0" borderId="0" xfId="0" applyNumberFormat="1" applyFont="1"/>
    <xf numFmtId="0" fontId="13" fillId="0" borderId="9" xfId="0" applyFont="1" applyBorder="1" applyAlignment="1">
      <alignment horizontal="right" vertical="center"/>
    </xf>
    <xf numFmtId="0" fontId="13" fillId="0" borderId="0" xfId="0" applyFont="1" applyBorder="1" applyAlignment="1">
      <alignment horizontal="right" vertical="center"/>
    </xf>
    <xf numFmtId="0" fontId="13" fillId="0" borderId="0" xfId="0" applyFont="1" applyAlignment="1">
      <alignment horizontal="left"/>
    </xf>
    <xf numFmtId="4" fontId="14" fillId="0" borderId="0" xfId="0" applyNumberFormat="1" applyFont="1" applyAlignment="1">
      <alignment horizontal="center"/>
    </xf>
    <xf numFmtId="0" fontId="15" fillId="0" borderId="0" xfId="0" applyFont="1" applyAlignment="1" applyProtection="1">
      <alignment horizontal="center" wrapText="1"/>
      <protection locked="0"/>
    </xf>
    <xf numFmtId="0" fontId="1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2" fontId="5" fillId="0" borderId="3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13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771900"/>
          <a:ext cx="10191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6550" y="374332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</xdr:colOff>
      <xdr:row>3</xdr:row>
      <xdr:rowOff>1838325</xdr:rowOff>
    </xdr:from>
    <xdr:to>
      <xdr:col>10</xdr:col>
      <xdr:colOff>1514475</xdr:colOff>
      <xdr:row>3</xdr:row>
      <xdr:rowOff>2200275</xdr:rowOff>
    </xdr:to>
    <xdr:pic>
      <xdr:nvPicPr>
        <xdr:cNvPr id="8" name="Picture 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67650" y="323850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238125</xdr:colOff>
      <xdr:row>3</xdr:row>
      <xdr:rowOff>1343025</xdr:rowOff>
    </xdr:from>
    <xdr:to>
      <xdr:col>10</xdr:col>
      <xdr:colOff>390525</xdr:colOff>
      <xdr:row>3</xdr:row>
      <xdr:rowOff>1571625</xdr:rowOff>
    </xdr:to>
    <xdr:pic>
      <xdr:nvPicPr>
        <xdr:cNvPr id="9" name="Pictur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7200" y="274320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"/>
  <sheetViews>
    <sheetView tabSelected="1" workbookViewId="0">
      <selection activeCell="B6" sqref="B6"/>
    </sheetView>
  </sheetViews>
  <sheetFormatPr defaultRowHeight="15" x14ac:dyDescent="0.25"/>
  <cols>
    <col min="1" max="1" width="10.28515625" customWidth="1"/>
    <col min="2" max="2" width="32.5703125" customWidth="1"/>
    <col min="9" max="9" width="16" customWidth="1"/>
    <col min="10" max="10" width="11.28515625" bestFit="1" customWidth="1"/>
    <col min="11" max="11" width="23.28515625" customWidth="1"/>
    <col min="14" max="14" width="10" bestFit="1" customWidth="1"/>
  </cols>
  <sheetData>
    <row r="1" spans="1:14" ht="59.25" customHeight="1" x14ac:dyDescent="0.25">
      <c r="A1" s="37" t="s">
        <v>25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ht="72.75" customHeight="1" x14ac:dyDescent="0.25">
      <c r="A2" s="38" t="s">
        <v>26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ht="35.25" customHeight="1" x14ac:dyDescent="0.25">
      <c r="A3" s="39" t="s">
        <v>0</v>
      </c>
      <c r="B3" s="39" t="s">
        <v>1</v>
      </c>
      <c r="C3" s="40" t="s">
        <v>2</v>
      </c>
      <c r="D3" s="40" t="s">
        <v>3</v>
      </c>
      <c r="E3" s="42" t="s">
        <v>4</v>
      </c>
      <c r="F3" s="43"/>
      <c r="G3" s="44"/>
      <c r="H3" s="45" t="s">
        <v>5</v>
      </c>
      <c r="I3" s="45"/>
      <c r="J3" s="45"/>
      <c r="K3" s="46" t="s">
        <v>21</v>
      </c>
      <c r="L3" s="46"/>
      <c r="M3" s="46"/>
      <c r="N3" s="46"/>
    </row>
    <row r="4" spans="1:14" ht="186" customHeight="1" x14ac:dyDescent="0.25">
      <c r="A4" s="40"/>
      <c r="B4" s="40"/>
      <c r="C4" s="41"/>
      <c r="D4" s="41"/>
      <c r="E4" s="2" t="s">
        <v>6</v>
      </c>
      <c r="F4" s="2" t="s">
        <v>7</v>
      </c>
      <c r="G4" s="2" t="s">
        <v>8</v>
      </c>
      <c r="H4" s="3" t="s">
        <v>9</v>
      </c>
      <c r="I4" s="3" t="s">
        <v>10</v>
      </c>
      <c r="J4" s="4" t="s">
        <v>11</v>
      </c>
      <c r="K4" s="5" t="s">
        <v>12</v>
      </c>
      <c r="L4" s="6" t="s">
        <v>13</v>
      </c>
      <c r="M4" s="6" t="s">
        <v>13</v>
      </c>
      <c r="N4" s="7" t="s">
        <v>14</v>
      </c>
    </row>
    <row r="5" spans="1:14" ht="37.5" customHeight="1" x14ac:dyDescent="0.25">
      <c r="A5" s="8">
        <v>1</v>
      </c>
      <c r="B5" s="9" t="s">
        <v>22</v>
      </c>
      <c r="C5" s="10" t="s">
        <v>15</v>
      </c>
      <c r="D5" s="10">
        <v>20</v>
      </c>
      <c r="E5" s="11">
        <v>2377</v>
      </c>
      <c r="F5" s="12">
        <v>2477</v>
      </c>
      <c r="G5" s="12">
        <v>2519.62</v>
      </c>
      <c r="H5" s="13">
        <f>AVERAGE(E5:G5)</f>
        <v>2457.8733333333334</v>
      </c>
      <c r="I5" s="14">
        <f>SQRT(((SUM((POWER(G5-H5,2)),(POWER(F5-H5,2)),(POWER(E5-H5,2)))/(COLUMNS(E5:G5)-1))))</f>
        <v>73.208525004491975</v>
      </c>
      <c r="J5" s="14">
        <f>I5/H5*100</f>
        <v>2.9785312372142303</v>
      </c>
      <c r="K5" s="15">
        <f>((D5/3)*(SUM(E5:G5)))</f>
        <v>49157.466666666667</v>
      </c>
      <c r="L5" s="15">
        <f>K5/D5</f>
        <v>2457.8733333333334</v>
      </c>
      <c r="M5" s="15">
        <f>ROUND(L5,2)</f>
        <v>2457.87</v>
      </c>
      <c r="N5" s="15">
        <f>M5*D5</f>
        <v>49157.399999999994</v>
      </c>
    </row>
    <row r="6" spans="1:14" ht="25.5" x14ac:dyDescent="0.25">
      <c r="A6" s="8">
        <v>2</v>
      </c>
      <c r="B6" s="9" t="s">
        <v>23</v>
      </c>
      <c r="C6" s="10" t="s">
        <v>16</v>
      </c>
      <c r="D6" s="10">
        <v>30</v>
      </c>
      <c r="E6" s="11">
        <v>480.89</v>
      </c>
      <c r="F6" s="12">
        <v>485.7</v>
      </c>
      <c r="G6" s="12">
        <v>509.74</v>
      </c>
      <c r="H6" s="13">
        <f>AVERAGE(E6:G6)</f>
        <v>492.10999999999996</v>
      </c>
      <c r="I6" s="14">
        <f>SQRT(((SUM((POWER(G6-H6,2)),(POWER(F6-H6,2)),(POWER(E6-H6,2)))/(COLUMNS(E6:G6)-1))))</f>
        <v>15.456283511892515</v>
      </c>
      <c r="J6" s="14">
        <f>I6/H6*100</f>
        <v>3.1408188234119434</v>
      </c>
      <c r="K6" s="15">
        <f>((D6/3)*(SUM(E6:G6)))</f>
        <v>14763.3</v>
      </c>
      <c r="L6" s="15">
        <f>K6/D6</f>
        <v>492.10999999999996</v>
      </c>
      <c r="M6" s="15">
        <f>ROUND(L6,2)</f>
        <v>492.11</v>
      </c>
      <c r="N6" s="15">
        <f>M6*D6</f>
        <v>14763.300000000001</v>
      </c>
    </row>
    <row r="7" spans="1:14" x14ac:dyDescent="0.25">
      <c r="A7" s="16"/>
      <c r="B7" s="17" t="s">
        <v>17</v>
      </c>
      <c r="C7" s="18"/>
      <c r="D7" s="19"/>
      <c r="E7" s="20"/>
      <c r="F7" s="21"/>
      <c r="G7" s="20"/>
      <c r="H7" s="22"/>
      <c r="I7" s="23"/>
      <c r="J7" s="24"/>
      <c r="K7" s="22"/>
      <c r="L7" s="25"/>
      <c r="M7" s="25"/>
      <c r="N7" s="25">
        <f>SUM(N5:N6)</f>
        <v>63920.7</v>
      </c>
    </row>
    <row r="8" spans="1:14" ht="15.75" x14ac:dyDescent="0.25">
      <c r="A8" s="32" t="s">
        <v>18</v>
      </c>
      <c r="B8" s="32"/>
      <c r="C8" s="33"/>
      <c r="D8" s="33"/>
      <c r="E8" s="33"/>
      <c r="F8" s="33"/>
      <c r="G8" s="33"/>
      <c r="H8" s="33"/>
      <c r="I8" s="33"/>
      <c r="J8" s="26">
        <f>SUM(N5:N6)</f>
        <v>63920.7</v>
      </c>
      <c r="K8" s="27" t="s">
        <v>19</v>
      </c>
      <c r="L8" s="27"/>
      <c r="M8" s="27"/>
      <c r="N8" s="28"/>
    </row>
    <row r="9" spans="1:14" ht="30.75" customHeight="1" x14ac:dyDescent="0.25">
      <c r="A9" s="47" t="s">
        <v>27</v>
      </c>
      <c r="B9" s="47"/>
      <c r="C9" s="29"/>
      <c r="D9" s="30"/>
      <c r="E9" s="35">
        <f>D5*E5+D6*E6</f>
        <v>61966.7</v>
      </c>
      <c r="F9" s="35"/>
      <c r="G9" s="36" t="s">
        <v>19</v>
      </c>
      <c r="H9" s="36"/>
      <c r="I9" s="1"/>
      <c r="J9" s="1"/>
      <c r="K9" s="1"/>
      <c r="L9" s="1"/>
      <c r="M9" s="1"/>
      <c r="N9" s="31"/>
    </row>
    <row r="15" spans="1:14" ht="15.75" x14ac:dyDescent="0.25">
      <c r="A15" s="34" t="s">
        <v>20</v>
      </c>
      <c r="B15" s="34"/>
      <c r="E15" s="35" t="s">
        <v>24</v>
      </c>
      <c r="F15" s="35"/>
    </row>
  </sheetData>
  <mergeCells count="15">
    <mergeCell ref="A15:B15"/>
    <mergeCell ref="E15:F15"/>
    <mergeCell ref="A8:I8"/>
    <mergeCell ref="A9:B9"/>
    <mergeCell ref="E9:F9"/>
    <mergeCell ref="G9:H9"/>
    <mergeCell ref="A1:N1"/>
    <mergeCell ref="A2:N2"/>
    <mergeCell ref="A3:A4"/>
    <mergeCell ref="B3:B4"/>
    <mergeCell ref="C3:C4"/>
    <mergeCell ref="D3:D4"/>
    <mergeCell ref="E3:G3"/>
    <mergeCell ref="H3:J3"/>
    <mergeCell ref="K3:N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Zakup1</dc:creator>
  <cp:lastModifiedBy>User</cp:lastModifiedBy>
  <cp:lastPrinted>2024-04-22T13:08:29Z</cp:lastPrinted>
  <dcterms:created xsi:type="dcterms:W3CDTF">2023-03-13T08:03:45Z</dcterms:created>
  <dcterms:modified xsi:type="dcterms:W3CDTF">2024-04-22T14:15:28Z</dcterms:modified>
</cp:coreProperties>
</file>