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3" i="1"/>
  <c r="I43"/>
  <c r="J31"/>
  <c r="C47" l="1"/>
  <c r="C54"/>
  <c r="M41" l="1"/>
  <c r="I41"/>
  <c r="M40"/>
  <c r="I40"/>
  <c r="M39"/>
  <c r="I39"/>
  <c r="M38"/>
  <c r="I38"/>
  <c r="M37"/>
  <c r="I37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I42" l="1"/>
  <c r="M42" s="1"/>
  <c r="H43" l="1"/>
  <c r="H37"/>
  <c r="I44"/>
  <c r="O55" l="1"/>
  <c r="O56"/>
  <c r="H55"/>
  <c r="M55" s="1"/>
  <c r="H56"/>
  <c r="M56" s="1"/>
  <c r="D55"/>
  <c r="D56"/>
  <c r="C55"/>
  <c r="C56"/>
  <c r="A55"/>
  <c r="A56"/>
  <c r="D48"/>
  <c r="D49"/>
  <c r="M57" l="1"/>
  <c r="C48"/>
  <c r="C49"/>
  <c r="B48"/>
  <c r="B55" s="1"/>
  <c r="B49"/>
  <c r="B56" s="1"/>
  <c r="A48"/>
  <c r="A49"/>
  <c r="H30" l="1"/>
  <c r="M30" s="1"/>
  <c r="L48" s="1"/>
  <c r="I55" s="1"/>
  <c r="J30"/>
  <c r="L30"/>
  <c r="R30"/>
  <c r="B60" l="1"/>
  <c r="C43" l="1"/>
  <c r="C37"/>
  <c r="B43"/>
  <c r="B37"/>
  <c r="A43"/>
  <c r="A37"/>
  <c r="L31" l="1"/>
  <c r="H31"/>
  <c r="M31" s="1"/>
  <c r="L49" s="1"/>
  <c r="R31"/>
  <c r="I56" l="1"/>
</calcChain>
</file>

<file path=xl/sharedStrings.xml><?xml version="1.0" encoding="utf-8"?>
<sst xmlns="http://schemas.openxmlformats.org/spreadsheetml/2006/main" count="168" uniqueCount="142">
  <si>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</si>
  <si>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</si>
  <si>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</si>
  <si>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</si>
  <si>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</si>
  <si>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</si>
  <si>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</si>
  <si>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</si>
  <si>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</si>
  <si>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</si>
  <si>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</si>
  <si>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</si>
  <si>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</si>
  <si>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</si>
  <si>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</si>
  <si>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</si>
  <si>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</si>
  <si>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</si>
  <si>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</si>
  <si>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</si>
  <si>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</si>
  <si>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</si>
  <si>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</si>
  <si>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</si>
  <si>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</si>
  <si>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</si>
  <si>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</si>
  <si>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</si>
  <si>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</si>
  <si>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</si>
  <si>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</si>
  <si>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</si>
  <si>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</si>
  <si>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</si>
  <si>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</si>
  <si>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</si>
  <si>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</si>
  <si>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</si>
  <si>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</si>
  <si>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</si>
  <si>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</si>
  <si>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</si>
  <si>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</si>
  <si>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</si>
  <si>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</si>
  <si>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</si>
  <si>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</si>
  <si>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</si>
  <si>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</si>
  <si>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</si>
  <si>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</si>
  <si>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</si>
  <si>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</si>
  <si>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</si>
  <si>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</si>
  <si>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</si>
  <si>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</si>
  <si>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</si>
  <si>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</si>
  <si>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</si>
  <si>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</si>
  <si>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см[3*];^мл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</si>
  <si>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</si>
  <si>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Вл.ООО "Манас Мед", Россия (7743618382); Вып.к.Перв.Уп.Втор.Уп.Пр.Рус-Мед Экспортс Прайвит Лимитед, Индия (27AACCR7615PIZT); </t>
  </si>
  <si>
    <t xml:space="preserve">Вл.ООО "Джодас Экспоим", Россия (7723733387); Вып.к.Перв.Уп.Втор.Уп.Пр.Джодас Экспоим Пвт.Лтд, Индия (36AABCJ8653L1Z3);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</si>
  <si>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</si>
  <si>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Референтная цена
</t>
  </si>
  <si>
    <t>ГЕПАРИН НАТРИЯ</t>
  </si>
  <si>
    <t>РАСТВОР ДЛЯ ВНУТРИВЕННОГО И ПОДКОЖНОГО ВВЕДЕНИЯ ; дозировка: 5000 ЕД/мл 5 мл*</t>
  </si>
  <si>
    <t>21.20.10.131-000008-1-00098-0000000000000</t>
  </si>
  <si>
    <t>Нет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</si>
  <si>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</si>
  <si>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Гепарин натрия Велфарм, раствор для внутривенного и подкожного введения, 5000 МЕ/мл, 5 мл - ампула (5) - пачка картонная </t>
  </si>
  <si>
    <t xml:space="preserve">ЛП-№(004086)-(РГ-RU) 
07.03.2024 25-7-4279130-ОС-изм 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</si>
  <si>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</si>
  <si>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 xml:space="preserve">Гепарин, раствор для внутривенного и подкожного введения, 5000 МЕ/мл, 5 мл - флаконы (5) - пачки картонные </t>
  </si>
  <si>
    <t xml:space="preserve">ЛП-005517 
12.07.2023 973/1/20-23/ОС </t>
  </si>
  <si>
    <t xml:space="preserve">Вл.Б.Браун Мельзунген АГ, Германия (DE 113055856); Вып.к.Перв.Уп.Втор.Уп.Пр.Б.Браун Медикал С.А., Испания (A08092744); </t>
  </si>
  <si>
    <t xml:space="preserve">Гепарин-натрий Браун, раствор для внутривенного и подкожного введения, 5000 МЕ/мл, 5 мл - флаконы (10) - пачки картонные </t>
  </si>
  <si>
    <t xml:space="preserve">П N012984/01 
01.12.2020 905/20-20/ЧС 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</si>
  <si>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</si>
  <si>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Гепарин, раствор для внутривенного и подкожного введения, 5000 МЕ/мл, 5 мл - ампулы (5) - пачки картонные </t>
  </si>
  <si>
    <t xml:space="preserve">Р N002077/01 
25.05.2020 319/20-20/ЧС 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</si>
  <si>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</si>
  <si>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ЛП-002335 
20.10.2020 713/20-20/ЧС 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</si>
  <si>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</si>
  <si>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 xml:space="preserve">Гепарин, раствор для внутривенного и подкожного введения, 5 тыс.МЕ/мл, 5 мл - ампулы (5) - пачки картонные </t>
  </si>
  <si>
    <t xml:space="preserve">ЛП-000958 
23.09.2020 594/20-20/ЧС </t>
  </si>
  <si>
    <t xml:space="preserve">Вл.Акционерное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</si>
  <si>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Р N000185/01 
04.09.2020 546/20-20/ЧС 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</si>
  <si>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</si>
  <si>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 xml:space="preserve">Гепарин, раствор для инъекций, 5000 МЕ/мл, 5 мл - флаконы (5) - упаковки контурные пластиковые (поддоны) - пачки картонные </t>
  </si>
  <si>
    <t xml:space="preserve">Р N000116/01 
08.07.2020 398/20-20/ЧС </t>
  </si>
  <si>
    <t xml:space="preserve">Гепарин Дж, раствор для внутривенного и подкожного введения, 5000 МЕ/мл, 5 мл - флаконы (5) - коробка картонная (для стационаров) </t>
  </si>
  <si>
    <t xml:space="preserve">ЛП-002569 
11.08.2020 478/20-20/ЧС 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</si>
  <si>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</si>
  <si>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N015248/01 
08.11.2023 1710/20-23/ОС 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</si>
  <si>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</si>
  <si>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Гепаарин, раствор для внутривенного и подкожного введения, 5000 МЕ/мл, 5 мл - ампулы (5) - пачки картонные </t>
  </si>
  <si>
    <t xml:space="preserve">ЛП-006580 
08.11.2023 1710/20-23/ОС </t>
  </si>
  <si>
    <t xml:space="preserve">Гепарин натрий, раствор для внутривенного и подкожного введения, 5000 МЕ/мл, 5 мл - ампула (5) - пачка картонная </t>
  </si>
  <si>
    <t xml:space="preserve">ЛП-002456 
08.11.2023 1710/20-23/ОС </t>
  </si>
  <si>
    <t xml:space="preserve">Гепарин натрий, раствор для внутривенного и подкожного введения, 5000 МЕ/мл, 5 мл - ампулы (5) - пачки картонные </t>
  </si>
  <si>
    <t xml:space="preserve">ЛП-№(002839)-(РГ-RU) 
23.10.2023 25-7-4266347-ОС-изм </t>
  </si>
  <si>
    <t xml:space="preserve">Гепарин натрий, раствор для внутривенного и подкожного введения, 5000 МЕ/мл, 5 мл - ампулы с кольцом излома или с точкой и насечкой (5) - пачки картонные </t>
  </si>
  <si>
    <t xml:space="preserve">ЛП-003376 
12.07.2023 973/1/20-23/ОС </t>
  </si>
  <si>
    <t xml:space="preserve">Вл.Вып.к.Перв.Уп.Втор.Уп.Пр.Акционерное общество "Брынцалов-А" (АО "Брынцалов-А"), Россия (0411032048); </t>
  </si>
  <si>
    <t xml:space="preserve">Гепарин-Ферейн, раствор для инъекций, 5000 ЕД/мл, 5 мл - ампула (5) - пачка картонная </t>
  </si>
  <si>
    <t xml:space="preserve">Р N002043/01 
12.07.2023 973/1/20-23/ОС </t>
  </si>
  <si>
    <t xml:space="preserve">Гепарин-Рус, раствор для инъекций, 5000 МЕ/мл, 5 мл - флаконы (5) - пачки картонные </t>
  </si>
  <si>
    <t xml:space="preserve">ЛП-008038 
12.07.2023 973/1/20-23/ОС </t>
  </si>
  <si>
    <t xml:space="preserve">ООО "Эллара" - Россия </t>
  </si>
  <si>
    <t xml:space="preserve">Гепарин натрий, раствор для внутривенного и подкожного введения 5000 МЕ/мл,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 </t>
  </si>
  <si>
    <t xml:space="preserve">ЛП-002955 
22.12.2020 (720/20-20-ОПР) </t>
  </si>
  <si>
    <t xml:space="preserve">Вл.ООО "Алвилс", Россия; Вып.к.Перв.Уп.Втор.Уп.Пр.Чанчжоу Цяньхун Био-Фарма Ко. Лтд., Китай; </t>
  </si>
  <si>
    <t xml:space="preserve">Гепарин, раствор для внутривенного и подкожного введения, 5 тыс.МЕ/мл, 5 мл - флаконы (10) - пачки картонные </t>
  </si>
  <si>
    <t xml:space="preserve">ЛП-002434
21.12.2020 (694/20-20-ОПР)  
</t>
  </si>
  <si>
    <t>Не введен в ГО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</si>
  <si>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</si>
  <si>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 xml:space="preserve">Гепарин, раствор для внутривенного и подкожного введения, 5000 МЕ/мл, 5 мл - флаконы (5) - упаковки контурные пластиковые (поддоны) - пачки картонные </t>
  </si>
  <si>
    <t xml:space="preserve">ЛП-002030 
21.12.2020 (670/20-20-ОПР) </t>
  </si>
  <si>
    <t>Ввод в ГО 01.03.18, СГ 3 года
Препарата на рынке нет</t>
  </si>
  <si>
    <t xml:space="preserve">Вл.Вып.к.Перв.Уп.Втор.Уп.Пр.ЗАО "ФармФирма "Сотекс", Россия; </t>
  </si>
  <si>
    <t xml:space="preserve">Гепарин натрия, раствор для внутривенного и подкожного введения, 5000 МЕ/мл, 5 мл - ампулы (5) - контурные ячейковые упаковки (2) - пачки картонные </t>
  </si>
  <si>
    <t xml:space="preserve">ЛП-004561 
18.12.2020 (617/20-20-ОПР) </t>
  </si>
  <si>
    <t>Ввод в ГО 21.02.19, СГ 2 года
Препарата на рынке нет</t>
  </si>
  <si>
    <t>0372200048023000462 от 10.07.23</t>
  </si>
  <si>
    <t>0372200048023000461 от 10.07.23</t>
  </si>
  <si>
    <t>0372200048023000469 от 10.07.23</t>
  </si>
  <si>
    <t>0372200048023000672 от 16.10.23</t>
  </si>
  <si>
    <t>0372200048023000673 от 16.10.23</t>
  </si>
  <si>
    <t xml:space="preserve">КП
Вх. № 44 От 22.04.24
</t>
  </si>
  <si>
    <t xml:space="preserve">КП
Вх. № 45 От 22.04.24
</t>
  </si>
  <si>
    <t xml:space="preserve">КП
Вх. № 43 От 22.04.24
</t>
  </si>
  <si>
    <t>АЗАМЕТОНИЯ БРОМИД</t>
  </si>
  <si>
    <t>РАСТВОР ДЛЯ ВНУТРИВЕННОГО И ВНУТРИМЫШЕЧНОГО ВВЕДЕНИЯ ; дозировка: 50 мг/мл 1 мл*</t>
  </si>
  <si>
    <t>21.20.10.142-000004-1-00018-0000000000000</t>
  </si>
  <si>
    <t>АЗАМЕТОНИЯ БРОМИД, РАСТВОР ДЛЯ ВНУТРИВЕННОГО И ВНУТРИМЫШЕЧНОГО ВВЕДЕНИЯ ; дозировка: 50 мг/мл 1 мл*</t>
  </si>
  <si>
    <t>ЭМ-186 от 30.10.23</t>
  </si>
  <si>
    <t>1.4. Сводная информация о минимальном значении НЦ единицы товара*****:</t>
  </si>
  <si>
    <t xml:space="preserve">Начальная максимальная цена контракта 21 373 руб. 50 коп. (Двадцать одна тысяча триста семьдесят три рубля 50 коп.) </t>
  </si>
  <si>
    <t>*****Пересчет НМЦК по итогам несостоявшейся закупки, в связи с отсутствием подачи предложений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</si>
</sst>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/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6" fillId="7" borderId="5" xfId="0" applyFont="1" applyFill="1" applyBorder="1" applyAlignment="1">
      <alignment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2" fontId="6" fillId="7" borderId="5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7" borderId="2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7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9" fillId="2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165" fontId="10" fillId="2" borderId="1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4" fontId="7" fillId="8" borderId="7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2"/>
  <sheetViews>
    <sheetView tabSelected="1" zoomScale="90" zoomScaleNormal="90" workbookViewId="0">
      <selection activeCell="O81" sqref="A1:O8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83" t="s">
        <v>46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6" ht="349.5" customHeight="1">
      <c r="A2" s="84" t="s">
        <v>58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6" ht="55.5" customHeight="1">
      <c r="A3" s="2" t="s">
        <v>0</v>
      </c>
      <c r="B3" s="61" t="s">
        <v>1</v>
      </c>
      <c r="C3" s="61"/>
      <c r="D3" s="61" t="s">
        <v>2</v>
      </c>
      <c r="E3" s="61"/>
      <c r="F3" s="61"/>
      <c r="G3" s="61"/>
      <c r="H3" s="61"/>
      <c r="I3" s="61" t="s">
        <v>3</v>
      </c>
      <c r="J3" s="61"/>
      <c r="K3" s="61" t="s">
        <v>4</v>
      </c>
      <c r="L3" s="61"/>
      <c r="M3" s="61" t="s">
        <v>5</v>
      </c>
      <c r="N3" s="61"/>
      <c r="O3" s="27" t="s">
        <v>6</v>
      </c>
    </row>
    <row r="4" spans="1:16" ht="83.25" customHeight="1">
      <c r="A4" s="67">
        <v>1</v>
      </c>
      <c r="B4" s="76" t="s">
        <v>71</v>
      </c>
      <c r="C4" s="76"/>
      <c r="D4" s="76" t="s">
        <v>72</v>
      </c>
      <c r="E4" s="76"/>
      <c r="F4" s="76"/>
      <c r="G4" s="76"/>
      <c r="H4" s="76"/>
      <c r="I4" s="77" t="s">
        <v>73</v>
      </c>
      <c r="J4" s="77"/>
      <c r="K4" s="85">
        <v>2000</v>
      </c>
      <c r="L4" s="85"/>
      <c r="M4" s="75">
        <f>K4/O4</f>
        <v>80</v>
      </c>
      <c r="N4" s="75"/>
      <c r="O4" s="29">
        <v>25</v>
      </c>
      <c r="P4" s="51"/>
    </row>
    <row r="5" spans="1:16" ht="80.25" customHeight="1">
      <c r="A5" s="86"/>
      <c r="B5" s="76" t="s">
        <v>74</v>
      </c>
      <c r="C5" s="76"/>
      <c r="D5" s="76" t="s">
        <v>75</v>
      </c>
      <c r="E5" s="76"/>
      <c r="F5" s="76"/>
      <c r="G5" s="76"/>
      <c r="H5" s="76"/>
      <c r="I5" s="77" t="s">
        <v>76</v>
      </c>
      <c r="J5" s="77"/>
      <c r="K5" s="85">
        <v>1404.25</v>
      </c>
      <c r="L5" s="85"/>
      <c r="M5" s="75">
        <f>K5/O5</f>
        <v>56.17</v>
      </c>
      <c r="N5" s="75"/>
      <c r="O5" s="29">
        <v>25</v>
      </c>
      <c r="P5" s="51"/>
    </row>
    <row r="6" spans="1:16" ht="53.25" customHeight="1">
      <c r="A6" s="86"/>
      <c r="B6" s="76" t="s">
        <v>77</v>
      </c>
      <c r="C6" s="76"/>
      <c r="D6" s="76" t="s">
        <v>78</v>
      </c>
      <c r="E6" s="76"/>
      <c r="F6" s="76"/>
      <c r="G6" s="76"/>
      <c r="H6" s="76"/>
      <c r="I6" s="77" t="s">
        <v>79</v>
      </c>
      <c r="J6" s="77"/>
      <c r="K6" s="85">
        <v>4000</v>
      </c>
      <c r="L6" s="85"/>
      <c r="M6" s="75">
        <f t="shared" ref="M6:M15" si="0">K6/O6</f>
        <v>80</v>
      </c>
      <c r="N6" s="75"/>
      <c r="O6" s="29">
        <v>50</v>
      </c>
      <c r="P6" s="51"/>
    </row>
    <row r="7" spans="1:16" ht="68.25" customHeight="1">
      <c r="A7" s="86"/>
      <c r="B7" s="76" t="s">
        <v>80</v>
      </c>
      <c r="C7" s="76"/>
      <c r="D7" s="76" t="s">
        <v>81</v>
      </c>
      <c r="E7" s="76"/>
      <c r="F7" s="76"/>
      <c r="G7" s="76"/>
      <c r="H7" s="76"/>
      <c r="I7" s="77" t="s">
        <v>82</v>
      </c>
      <c r="J7" s="77"/>
      <c r="K7" s="85">
        <v>1401.68</v>
      </c>
      <c r="L7" s="85"/>
      <c r="M7" s="75">
        <f t="shared" si="0"/>
        <v>56.0672</v>
      </c>
      <c r="N7" s="75"/>
      <c r="O7" s="29">
        <v>25</v>
      </c>
      <c r="P7" s="51"/>
    </row>
    <row r="8" spans="1:16" ht="93.75" customHeight="1">
      <c r="A8" s="86"/>
      <c r="B8" s="76" t="s">
        <v>83</v>
      </c>
      <c r="C8" s="76"/>
      <c r="D8" s="76" t="s">
        <v>75</v>
      </c>
      <c r="E8" s="76"/>
      <c r="F8" s="76"/>
      <c r="G8" s="76"/>
      <c r="H8" s="76"/>
      <c r="I8" s="77" t="s">
        <v>84</v>
      </c>
      <c r="J8" s="77"/>
      <c r="K8" s="85">
        <v>1401</v>
      </c>
      <c r="L8" s="85"/>
      <c r="M8" s="75">
        <f t="shared" si="0"/>
        <v>56.04</v>
      </c>
      <c r="N8" s="75"/>
      <c r="O8" s="29">
        <v>25</v>
      </c>
      <c r="P8" s="51"/>
    </row>
    <row r="9" spans="1:16" ht="52.5" customHeight="1">
      <c r="A9" s="86"/>
      <c r="B9" s="76" t="s">
        <v>85</v>
      </c>
      <c r="C9" s="76"/>
      <c r="D9" s="76" t="s">
        <v>86</v>
      </c>
      <c r="E9" s="76"/>
      <c r="F9" s="76"/>
      <c r="G9" s="76"/>
      <c r="H9" s="76"/>
      <c r="I9" s="77" t="s">
        <v>87</v>
      </c>
      <c r="J9" s="77"/>
      <c r="K9" s="85">
        <v>1400</v>
      </c>
      <c r="L9" s="85"/>
      <c r="M9" s="75">
        <f t="shared" si="0"/>
        <v>56</v>
      </c>
      <c r="N9" s="75"/>
      <c r="O9" s="29">
        <v>25</v>
      </c>
      <c r="P9" s="51"/>
    </row>
    <row r="10" spans="1:16" ht="111.75" customHeight="1">
      <c r="A10" s="86"/>
      <c r="B10" s="76" t="s">
        <v>88</v>
      </c>
      <c r="C10" s="76"/>
      <c r="D10" s="76" t="s">
        <v>75</v>
      </c>
      <c r="E10" s="76"/>
      <c r="F10" s="76"/>
      <c r="G10" s="76"/>
      <c r="H10" s="76"/>
      <c r="I10" s="77" t="s">
        <v>89</v>
      </c>
      <c r="J10" s="77"/>
      <c r="K10" s="85">
        <v>1401.68</v>
      </c>
      <c r="L10" s="85"/>
      <c r="M10" s="75">
        <f t="shared" si="0"/>
        <v>56.0672</v>
      </c>
      <c r="N10" s="75"/>
      <c r="O10" s="29">
        <v>25</v>
      </c>
      <c r="P10" s="51"/>
    </row>
    <row r="11" spans="1:16" ht="57.75" customHeight="1">
      <c r="A11" s="86"/>
      <c r="B11" s="76" t="s">
        <v>90</v>
      </c>
      <c r="C11" s="76"/>
      <c r="D11" s="76" t="s">
        <v>91</v>
      </c>
      <c r="E11" s="76"/>
      <c r="F11" s="76"/>
      <c r="G11" s="76"/>
      <c r="H11" s="76"/>
      <c r="I11" s="77" t="s">
        <v>92</v>
      </c>
      <c r="J11" s="77"/>
      <c r="K11" s="85">
        <v>1352.14</v>
      </c>
      <c r="L11" s="85"/>
      <c r="M11" s="75">
        <f t="shared" si="0"/>
        <v>54.085600000000007</v>
      </c>
      <c r="N11" s="75"/>
      <c r="O11" s="29">
        <v>25</v>
      </c>
      <c r="P11" s="51"/>
    </row>
    <row r="12" spans="1:16" ht="52.5" customHeight="1">
      <c r="A12" s="86"/>
      <c r="B12" s="102" t="s">
        <v>64</v>
      </c>
      <c r="C12" s="102"/>
      <c r="D12" s="102" t="s">
        <v>93</v>
      </c>
      <c r="E12" s="102"/>
      <c r="F12" s="102"/>
      <c r="G12" s="102"/>
      <c r="H12" s="102"/>
      <c r="I12" s="79" t="s">
        <v>94</v>
      </c>
      <c r="J12" s="79"/>
      <c r="K12" s="81">
        <v>1400.78</v>
      </c>
      <c r="L12" s="81"/>
      <c r="M12" s="75">
        <f t="shared" si="0"/>
        <v>56.031199999999998</v>
      </c>
      <c r="N12" s="75"/>
      <c r="O12" s="29">
        <v>25</v>
      </c>
      <c r="P12" s="51"/>
    </row>
    <row r="13" spans="1:16" ht="47.25" customHeight="1">
      <c r="A13" s="86"/>
      <c r="B13" s="102" t="s">
        <v>95</v>
      </c>
      <c r="C13" s="102"/>
      <c r="D13" s="102" t="s">
        <v>75</v>
      </c>
      <c r="E13" s="102"/>
      <c r="F13" s="102"/>
      <c r="G13" s="102"/>
      <c r="H13" s="102"/>
      <c r="I13" s="79" t="s">
        <v>96</v>
      </c>
      <c r="J13" s="79"/>
      <c r="K13" s="81">
        <v>1482.2</v>
      </c>
      <c r="L13" s="81"/>
      <c r="M13" s="75">
        <f t="shared" si="0"/>
        <v>59.288000000000004</v>
      </c>
      <c r="N13" s="75"/>
      <c r="O13" s="29">
        <v>25</v>
      </c>
      <c r="P13" s="51"/>
    </row>
    <row r="14" spans="1:16" ht="89.25" customHeight="1">
      <c r="A14" s="86"/>
      <c r="B14" s="76" t="s">
        <v>97</v>
      </c>
      <c r="C14" s="76"/>
      <c r="D14" s="76" t="s">
        <v>98</v>
      </c>
      <c r="E14" s="76"/>
      <c r="F14" s="76"/>
      <c r="G14" s="76"/>
      <c r="H14" s="76"/>
      <c r="I14" s="77" t="s">
        <v>99</v>
      </c>
      <c r="J14" s="77"/>
      <c r="K14" s="85">
        <v>1400</v>
      </c>
      <c r="L14" s="85"/>
      <c r="M14" s="75">
        <f t="shared" si="0"/>
        <v>56</v>
      </c>
      <c r="N14" s="75"/>
      <c r="O14" s="29">
        <v>25</v>
      </c>
      <c r="P14" s="51"/>
    </row>
    <row r="15" spans="1:16" ht="75.75" customHeight="1">
      <c r="A15" s="86"/>
      <c r="B15" s="99" t="s">
        <v>71</v>
      </c>
      <c r="C15" s="100"/>
      <c r="D15" s="99" t="s">
        <v>100</v>
      </c>
      <c r="E15" s="101"/>
      <c r="F15" s="101"/>
      <c r="G15" s="101"/>
      <c r="H15" s="100"/>
      <c r="I15" s="79" t="s">
        <v>101</v>
      </c>
      <c r="J15" s="80"/>
      <c r="K15" s="81">
        <v>2000</v>
      </c>
      <c r="L15" s="89"/>
      <c r="M15" s="75">
        <f t="shared" si="0"/>
        <v>80</v>
      </c>
      <c r="N15" s="75"/>
      <c r="O15" s="29">
        <v>25</v>
      </c>
      <c r="P15" s="51"/>
    </row>
    <row r="16" spans="1:16" ht="69" customHeight="1">
      <c r="A16" s="86"/>
      <c r="B16" s="99" t="s">
        <v>62</v>
      </c>
      <c r="C16" s="100"/>
      <c r="D16" s="99" t="s">
        <v>102</v>
      </c>
      <c r="E16" s="101"/>
      <c r="F16" s="101"/>
      <c r="G16" s="101"/>
      <c r="H16" s="100"/>
      <c r="I16" s="79" t="s">
        <v>103</v>
      </c>
      <c r="J16" s="80"/>
      <c r="K16" s="81">
        <v>2000</v>
      </c>
      <c r="L16" s="89"/>
      <c r="M16" s="90">
        <f>K16/O16</f>
        <v>80</v>
      </c>
      <c r="N16" s="91"/>
      <c r="O16" s="29">
        <v>25</v>
      </c>
      <c r="P16" s="51"/>
    </row>
    <row r="17" spans="1:1024" ht="72" customHeight="1">
      <c r="A17" s="86"/>
      <c r="B17" s="99" t="s">
        <v>62</v>
      </c>
      <c r="C17" s="100"/>
      <c r="D17" s="99" t="s">
        <v>104</v>
      </c>
      <c r="E17" s="101"/>
      <c r="F17" s="101"/>
      <c r="G17" s="101"/>
      <c r="H17" s="100"/>
      <c r="I17" s="79" t="s">
        <v>105</v>
      </c>
      <c r="J17" s="80"/>
      <c r="K17" s="81">
        <v>2000</v>
      </c>
      <c r="L17" s="89"/>
      <c r="M17" s="90">
        <f>K17/O17</f>
        <v>80</v>
      </c>
      <c r="N17" s="91"/>
      <c r="O17" s="29">
        <v>25</v>
      </c>
      <c r="P17" s="51"/>
    </row>
    <row r="18" spans="1:1024" ht="42" customHeight="1">
      <c r="A18" s="86"/>
      <c r="B18" s="102" t="s">
        <v>106</v>
      </c>
      <c r="C18" s="102"/>
      <c r="D18" s="102" t="s">
        <v>107</v>
      </c>
      <c r="E18" s="102"/>
      <c r="F18" s="102"/>
      <c r="G18" s="102"/>
      <c r="H18" s="102"/>
      <c r="I18" s="79" t="s">
        <v>108</v>
      </c>
      <c r="J18" s="79"/>
      <c r="K18" s="81">
        <v>1427.16</v>
      </c>
      <c r="L18" s="81"/>
      <c r="M18" s="90">
        <f>K18/O18</f>
        <v>57.086400000000005</v>
      </c>
      <c r="N18" s="91"/>
      <c r="O18" s="52">
        <v>25</v>
      </c>
      <c r="P18" s="51"/>
    </row>
    <row r="19" spans="1:1024" ht="43.5" customHeight="1">
      <c r="A19" s="86"/>
      <c r="B19" s="102" t="s">
        <v>63</v>
      </c>
      <c r="C19" s="102"/>
      <c r="D19" s="102" t="s">
        <v>109</v>
      </c>
      <c r="E19" s="102"/>
      <c r="F19" s="102"/>
      <c r="G19" s="102"/>
      <c r="H19" s="102"/>
      <c r="I19" s="79" t="s">
        <v>110</v>
      </c>
      <c r="J19" s="79"/>
      <c r="K19" s="81">
        <v>1331.6</v>
      </c>
      <c r="L19" s="81"/>
      <c r="M19" s="75">
        <f t="shared" ref="M19" si="1">K19/O19</f>
        <v>53.263999999999996</v>
      </c>
      <c r="N19" s="75"/>
      <c r="O19" s="52">
        <v>25</v>
      </c>
      <c r="P19" s="51"/>
    </row>
    <row r="20" spans="1:1024" ht="75" customHeight="1">
      <c r="A20" s="86"/>
      <c r="B20" s="103" t="s">
        <v>111</v>
      </c>
      <c r="C20" s="103"/>
      <c r="D20" s="103" t="s">
        <v>112</v>
      </c>
      <c r="E20" s="103"/>
      <c r="F20" s="103"/>
      <c r="G20" s="103"/>
      <c r="H20" s="103"/>
      <c r="I20" s="87" t="s">
        <v>113</v>
      </c>
      <c r="J20" s="87"/>
      <c r="K20" s="88">
        <v>1085.18</v>
      </c>
      <c r="L20" s="88"/>
      <c r="M20" s="82">
        <f>K20/O20</f>
        <v>21.703600000000002</v>
      </c>
      <c r="N20" s="82"/>
      <c r="O20" s="53">
        <v>50</v>
      </c>
      <c r="P20" s="51"/>
    </row>
    <row r="21" spans="1:1024" ht="48" customHeight="1">
      <c r="A21" s="86"/>
      <c r="B21" s="102" t="s">
        <v>114</v>
      </c>
      <c r="C21" s="102"/>
      <c r="D21" s="102" t="s">
        <v>115</v>
      </c>
      <c r="E21" s="102"/>
      <c r="F21" s="102"/>
      <c r="G21" s="102"/>
      <c r="H21" s="102"/>
      <c r="I21" s="79" t="s">
        <v>116</v>
      </c>
      <c r="J21" s="79"/>
      <c r="K21" s="81">
        <v>1081.1199999999999</v>
      </c>
      <c r="L21" s="81"/>
      <c r="M21" s="75">
        <f t="shared" ref="M21:M23" si="2">K21/O21</f>
        <v>21.622399999999999</v>
      </c>
      <c r="N21" s="75"/>
      <c r="O21" s="52">
        <v>50</v>
      </c>
      <c r="P21" s="54" t="s">
        <v>117</v>
      </c>
    </row>
    <row r="22" spans="1:1024" ht="58.5" customHeight="1">
      <c r="A22" s="86"/>
      <c r="B22" s="102" t="s">
        <v>118</v>
      </c>
      <c r="C22" s="102"/>
      <c r="D22" s="102" t="s">
        <v>119</v>
      </c>
      <c r="E22" s="102"/>
      <c r="F22" s="102"/>
      <c r="G22" s="102"/>
      <c r="H22" s="102"/>
      <c r="I22" s="79" t="s">
        <v>120</v>
      </c>
      <c r="J22" s="79"/>
      <c r="K22" s="81">
        <v>535</v>
      </c>
      <c r="L22" s="81"/>
      <c r="M22" s="75">
        <f t="shared" si="2"/>
        <v>21.4</v>
      </c>
      <c r="N22" s="75"/>
      <c r="O22" s="52">
        <v>25</v>
      </c>
      <c r="P22" s="55" t="s">
        <v>121</v>
      </c>
    </row>
    <row r="23" spans="1:1024" ht="57" customHeight="1">
      <c r="A23" s="86"/>
      <c r="B23" s="102" t="s">
        <v>122</v>
      </c>
      <c r="C23" s="102"/>
      <c r="D23" s="102" t="s">
        <v>123</v>
      </c>
      <c r="E23" s="102"/>
      <c r="F23" s="102"/>
      <c r="G23" s="102"/>
      <c r="H23" s="102"/>
      <c r="I23" s="79" t="s">
        <v>124</v>
      </c>
      <c r="J23" s="79"/>
      <c r="K23" s="81">
        <v>880.65</v>
      </c>
      <c r="L23" s="81"/>
      <c r="M23" s="75">
        <f t="shared" si="2"/>
        <v>17.613</v>
      </c>
      <c r="N23" s="75"/>
      <c r="O23" s="52">
        <v>50</v>
      </c>
      <c r="P23" s="55" t="s">
        <v>125</v>
      </c>
    </row>
    <row r="24" spans="1:1024" ht="31.5" customHeight="1">
      <c r="A24" s="86"/>
      <c r="B24" s="99"/>
      <c r="C24" s="101"/>
      <c r="D24" s="101"/>
      <c r="E24" s="101"/>
      <c r="F24" s="101"/>
      <c r="G24" s="101"/>
      <c r="H24" s="101"/>
      <c r="I24" s="101"/>
      <c r="J24" s="100"/>
      <c r="K24" s="129"/>
      <c r="L24" s="130"/>
      <c r="M24" s="131">
        <v>21.7</v>
      </c>
      <c r="N24" s="132"/>
      <c r="O24" s="29"/>
      <c r="P24" s="51"/>
    </row>
    <row r="25" spans="1:1024" ht="51.75" customHeight="1">
      <c r="A25" s="57">
        <v>2</v>
      </c>
      <c r="B25" s="103"/>
      <c r="C25" s="103"/>
      <c r="D25" s="102" t="s">
        <v>137</v>
      </c>
      <c r="E25" s="102"/>
      <c r="F25" s="102"/>
      <c r="G25" s="102"/>
      <c r="H25" s="102"/>
      <c r="I25" s="87"/>
      <c r="J25" s="87"/>
      <c r="K25" s="88" t="s">
        <v>18</v>
      </c>
      <c r="L25" s="88"/>
      <c r="M25" s="82" t="s">
        <v>18</v>
      </c>
      <c r="N25" s="82"/>
      <c r="O25" s="30" t="s">
        <v>18</v>
      </c>
      <c r="P25" s="51"/>
    </row>
    <row r="26" spans="1:1024" ht="15" customHeight="1">
      <c r="A26" s="94" t="s">
        <v>54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</row>
    <row r="27" spans="1:1024" ht="26.25" customHeight="1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</row>
    <row r="28" spans="1:1024" ht="30.75" customHeight="1">
      <c r="A28" s="96" t="s">
        <v>0</v>
      </c>
      <c r="B28" s="96" t="s">
        <v>7</v>
      </c>
      <c r="C28" s="96" t="s">
        <v>8</v>
      </c>
      <c r="D28" s="96" t="s">
        <v>9</v>
      </c>
      <c r="E28" s="96" t="s">
        <v>6</v>
      </c>
      <c r="F28" s="96" t="s">
        <v>10</v>
      </c>
      <c r="G28" s="97" t="s">
        <v>131</v>
      </c>
      <c r="H28" s="97"/>
      <c r="I28" s="97" t="s">
        <v>132</v>
      </c>
      <c r="J28" s="97"/>
      <c r="K28" s="97" t="s">
        <v>133</v>
      </c>
      <c r="L28" s="97"/>
      <c r="M28" s="98" t="s">
        <v>11</v>
      </c>
      <c r="N28" s="98"/>
      <c r="O28" s="92" t="s">
        <v>12</v>
      </c>
      <c r="P28" s="92" t="s">
        <v>40</v>
      </c>
      <c r="Q28" s="92" t="s">
        <v>42</v>
      </c>
      <c r="R28" s="92" t="s">
        <v>43</v>
      </c>
      <c r="AMG28"/>
      <c r="AMH28"/>
      <c r="AMI28"/>
      <c r="AMJ28"/>
    </row>
    <row r="29" spans="1:1024" ht="108" customHeight="1">
      <c r="A29" s="96"/>
      <c r="B29" s="96"/>
      <c r="C29" s="96"/>
      <c r="D29" s="96"/>
      <c r="E29" s="96"/>
      <c r="F29" s="96"/>
      <c r="G29" s="21" t="s">
        <v>13</v>
      </c>
      <c r="H29" s="21" t="s">
        <v>14</v>
      </c>
      <c r="I29" s="21" t="s">
        <v>13</v>
      </c>
      <c r="J29" s="21" t="s">
        <v>14</v>
      </c>
      <c r="K29" s="21" t="s">
        <v>13</v>
      </c>
      <c r="L29" s="21" t="s">
        <v>14</v>
      </c>
      <c r="M29" s="98"/>
      <c r="N29" s="98"/>
      <c r="O29" s="93"/>
      <c r="P29" s="93" t="s">
        <v>40</v>
      </c>
      <c r="Q29" s="93"/>
      <c r="R29" s="93"/>
      <c r="AME29"/>
      <c r="AMF29"/>
      <c r="AMG29"/>
      <c r="AMH29"/>
      <c r="AMI29"/>
      <c r="AMJ29"/>
    </row>
    <row r="30" spans="1:1024" ht="70.5" customHeight="1">
      <c r="A30" s="43">
        <v>1</v>
      </c>
      <c r="B30" s="37" t="s">
        <v>67</v>
      </c>
      <c r="C30" s="22" t="s">
        <v>68</v>
      </c>
      <c r="D30" s="22" t="s">
        <v>61</v>
      </c>
      <c r="E30" s="22">
        <v>50</v>
      </c>
      <c r="F30" s="22">
        <v>5</v>
      </c>
      <c r="G30" s="23">
        <v>3991.73</v>
      </c>
      <c r="H30" s="25">
        <f t="shared" ref="H30:H31" si="3">G30/E30</f>
        <v>79.834599999999995</v>
      </c>
      <c r="I30" s="23">
        <v>3995.86</v>
      </c>
      <c r="J30" s="35">
        <f t="shared" ref="J30:J31" si="4">I30/E30</f>
        <v>79.917200000000008</v>
      </c>
      <c r="K30" s="23">
        <v>4000</v>
      </c>
      <c r="L30" s="26">
        <f t="shared" ref="L30:L31" si="5">K30/E30</f>
        <v>80</v>
      </c>
      <c r="M30" s="78">
        <f t="shared" ref="M30:M31" si="6">H30</f>
        <v>79.834599999999995</v>
      </c>
      <c r="N30" s="78"/>
      <c r="O30" s="3" t="s">
        <v>69</v>
      </c>
      <c r="P30" s="50" t="s">
        <v>41</v>
      </c>
      <c r="Q30" s="38">
        <v>10</v>
      </c>
      <c r="R30" s="39">
        <f t="shared" ref="R30:R31" si="7">E30*F30</f>
        <v>250</v>
      </c>
      <c r="AME30"/>
      <c r="AMF30"/>
      <c r="AMG30"/>
      <c r="AMH30"/>
      <c r="AMI30"/>
      <c r="AMJ30"/>
    </row>
    <row r="31" spans="1:1024" ht="78" customHeight="1">
      <c r="A31" s="43">
        <v>2</v>
      </c>
      <c r="B31" s="37" t="s">
        <v>134</v>
      </c>
      <c r="C31" s="22" t="s">
        <v>135</v>
      </c>
      <c r="D31" s="22" t="s">
        <v>61</v>
      </c>
      <c r="E31" s="22">
        <v>10</v>
      </c>
      <c r="F31" s="22">
        <v>3</v>
      </c>
      <c r="G31" s="23">
        <v>1554.54</v>
      </c>
      <c r="H31" s="25">
        <f t="shared" si="3"/>
        <v>155.45400000000001</v>
      </c>
      <c r="I31" s="23">
        <v>1590.91</v>
      </c>
      <c r="J31" s="35">
        <f t="shared" si="4"/>
        <v>159.09100000000001</v>
      </c>
      <c r="K31" s="23">
        <v>1604.54</v>
      </c>
      <c r="L31" s="26">
        <f t="shared" si="5"/>
        <v>160.45400000000001</v>
      </c>
      <c r="M31" s="78">
        <f t="shared" si="6"/>
        <v>155.45400000000001</v>
      </c>
      <c r="N31" s="78"/>
      <c r="O31" s="3" t="s">
        <v>136</v>
      </c>
      <c r="P31" s="56" t="s">
        <v>70</v>
      </c>
      <c r="Q31" s="38">
        <v>0</v>
      </c>
      <c r="R31" s="39">
        <f t="shared" si="7"/>
        <v>30</v>
      </c>
      <c r="AME31"/>
      <c r="AMF31"/>
      <c r="AMG31"/>
      <c r="AMH31"/>
      <c r="AMI31"/>
      <c r="AMJ31"/>
    </row>
    <row r="32" spans="1:1024" ht="20.25" customHeight="1">
      <c r="A32" s="120" t="s">
        <v>57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40"/>
      <c r="Q32" s="40"/>
      <c r="R32" s="41"/>
      <c r="AME32"/>
      <c r="AMF32"/>
      <c r="AMG32"/>
      <c r="AMH32"/>
      <c r="AMI32"/>
      <c r="AMJ32"/>
    </row>
    <row r="33" spans="1:1024" ht="4.5" customHeight="1">
      <c r="A33" s="59" t="s">
        <v>55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1:1024" ht="3" customHeight="1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</row>
    <row r="35" spans="1:1024" ht="134.25" customHeight="1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</row>
    <row r="36" spans="1:1024" ht="64.5" customHeight="1">
      <c r="A36" s="2" t="s">
        <v>0</v>
      </c>
      <c r="B36" s="4" t="s">
        <v>7</v>
      </c>
      <c r="C36" s="4" t="s">
        <v>8</v>
      </c>
      <c r="D36" s="61" t="s">
        <v>15</v>
      </c>
      <c r="E36" s="61"/>
      <c r="F36" s="61"/>
      <c r="G36" s="61"/>
      <c r="H36" s="2" t="s">
        <v>9</v>
      </c>
      <c r="I36" s="19" t="s">
        <v>44</v>
      </c>
      <c r="J36" s="61" t="s">
        <v>45</v>
      </c>
      <c r="K36" s="61"/>
      <c r="L36" s="2" t="s">
        <v>16</v>
      </c>
      <c r="M36" s="61" t="s">
        <v>17</v>
      </c>
      <c r="N36" s="61"/>
      <c r="AMI36"/>
      <c r="AMJ36"/>
    </row>
    <row r="37" spans="1:1024" ht="33" customHeight="1">
      <c r="A37" s="62">
        <f>A30</f>
        <v>1</v>
      </c>
      <c r="B37" s="67" t="str">
        <f>B30</f>
        <v>ГЕПАРИН НАТРИЯ</v>
      </c>
      <c r="C37" s="110" t="str">
        <f>C30</f>
        <v>РАСТВОР ДЛЯ ВНУТРИВЕННОГО И ПОДКОЖНОГО ВВЕДЕНИЯ ; дозировка: 5000 ЕД/мл 5 мл*</v>
      </c>
      <c r="D37" s="63">
        <v>225</v>
      </c>
      <c r="E37" s="63"/>
      <c r="F37" s="63"/>
      <c r="G37" s="63"/>
      <c r="H37" s="64" t="str">
        <f>D30</f>
        <v>см[3*];^мл</v>
      </c>
      <c r="I37" s="49">
        <f>D37*25</f>
        <v>5625</v>
      </c>
      <c r="J37" s="70">
        <v>1300</v>
      </c>
      <c r="K37" s="70"/>
      <c r="L37" s="24" t="s">
        <v>126</v>
      </c>
      <c r="M37" s="72">
        <f>J37/25</f>
        <v>52</v>
      </c>
      <c r="N37" s="72"/>
      <c r="AMI37"/>
      <c r="AMJ37"/>
    </row>
    <row r="38" spans="1:1024" ht="33" customHeight="1">
      <c r="A38" s="62"/>
      <c r="B38" s="68"/>
      <c r="C38" s="111"/>
      <c r="D38" s="63">
        <v>145</v>
      </c>
      <c r="E38" s="63"/>
      <c r="F38" s="63"/>
      <c r="G38" s="63"/>
      <c r="H38" s="65"/>
      <c r="I38" s="49">
        <f>D38*25</f>
        <v>3625</v>
      </c>
      <c r="J38" s="70">
        <v>1300</v>
      </c>
      <c r="K38" s="70"/>
      <c r="L38" s="24" t="s">
        <v>127</v>
      </c>
      <c r="M38" s="72">
        <f>J38/25</f>
        <v>52</v>
      </c>
      <c r="N38" s="72"/>
      <c r="AMI38"/>
      <c r="AMJ38"/>
    </row>
    <row r="39" spans="1:1024" ht="32.25" customHeight="1">
      <c r="A39" s="62"/>
      <c r="B39" s="68"/>
      <c r="C39" s="111"/>
      <c r="D39" s="63">
        <v>230</v>
      </c>
      <c r="E39" s="63"/>
      <c r="F39" s="63"/>
      <c r="G39" s="63"/>
      <c r="H39" s="65"/>
      <c r="I39" s="49">
        <f>D39*25</f>
        <v>5750</v>
      </c>
      <c r="J39" s="70">
        <v>1300</v>
      </c>
      <c r="K39" s="70"/>
      <c r="L39" s="24" t="s">
        <v>128</v>
      </c>
      <c r="M39" s="72">
        <f>J39/25</f>
        <v>52</v>
      </c>
      <c r="N39" s="72"/>
      <c r="AMI39"/>
      <c r="AMJ39"/>
    </row>
    <row r="40" spans="1:1024" ht="36.75" customHeight="1">
      <c r="A40" s="62"/>
      <c r="B40" s="68"/>
      <c r="C40" s="111"/>
      <c r="D40" s="63">
        <v>100</v>
      </c>
      <c r="E40" s="63"/>
      <c r="F40" s="63"/>
      <c r="G40" s="63"/>
      <c r="H40" s="65"/>
      <c r="I40" s="49">
        <f>D40*25</f>
        <v>2500</v>
      </c>
      <c r="J40" s="70">
        <v>1400.78</v>
      </c>
      <c r="K40" s="70"/>
      <c r="L40" s="24" t="s">
        <v>129</v>
      </c>
      <c r="M40" s="72">
        <f>J40/25</f>
        <v>56.031199999999998</v>
      </c>
      <c r="N40" s="72"/>
      <c r="AMI40"/>
      <c r="AMJ40"/>
    </row>
    <row r="41" spans="1:1024" ht="39" customHeight="1">
      <c r="A41" s="62"/>
      <c r="B41" s="68"/>
      <c r="C41" s="111"/>
      <c r="D41" s="63">
        <v>100</v>
      </c>
      <c r="E41" s="63"/>
      <c r="F41" s="63"/>
      <c r="G41" s="63"/>
      <c r="H41" s="65"/>
      <c r="I41" s="49">
        <f>D41*25</f>
        <v>2500</v>
      </c>
      <c r="J41" s="70">
        <v>1400.78</v>
      </c>
      <c r="K41" s="70"/>
      <c r="L41" s="24" t="s">
        <v>130</v>
      </c>
      <c r="M41" s="72">
        <f>J41/25</f>
        <v>56.031199999999998</v>
      </c>
      <c r="N41" s="72"/>
      <c r="AMI41"/>
      <c r="AMJ41"/>
    </row>
    <row r="42" spans="1:1024" ht="26.25" customHeight="1">
      <c r="A42" s="62"/>
      <c r="B42" s="69"/>
      <c r="C42" s="112"/>
      <c r="D42" s="63"/>
      <c r="E42" s="63"/>
      <c r="F42" s="63"/>
      <c r="G42" s="63"/>
      <c r="H42" s="66"/>
      <c r="I42" s="28">
        <f>SUM(I37:I41)</f>
        <v>20000</v>
      </c>
      <c r="J42" s="70"/>
      <c r="K42" s="73"/>
      <c r="L42" s="74"/>
      <c r="M42" s="71">
        <f>(M37*I37+M38*I38+M39*I39+M40*I40+M41*I41)/I42</f>
        <v>53.007800000000003</v>
      </c>
      <c r="N42" s="71"/>
      <c r="AMI42"/>
      <c r="AMJ42"/>
    </row>
    <row r="43" spans="1:1024" ht="39.75" customHeight="1">
      <c r="A43" s="62">
        <f>A31</f>
        <v>2</v>
      </c>
      <c r="B43" s="67" t="str">
        <f>B31</f>
        <v>АЗАМЕТОНИЯ БРОМИД</v>
      </c>
      <c r="C43" s="110" t="str">
        <f>C31</f>
        <v>РАСТВОР ДЛЯ ВНУТРИВЕННОГО И ВНУТРИМЫШЕЧНОГО ВВЕДЕНИЯ ; дозировка: 50 мг/мл 1 мл*</v>
      </c>
      <c r="D43" s="63">
        <v>20</v>
      </c>
      <c r="E43" s="63"/>
      <c r="F43" s="63"/>
      <c r="G43" s="63"/>
      <c r="H43" s="64" t="str">
        <f>D31</f>
        <v>см[3*];^мл</v>
      </c>
      <c r="I43" s="47">
        <f>D43*E31</f>
        <v>200</v>
      </c>
      <c r="J43" s="70">
        <v>1617.81</v>
      </c>
      <c r="K43" s="70"/>
      <c r="L43" s="24" t="s">
        <v>138</v>
      </c>
      <c r="M43" s="72">
        <f>J43/10</f>
        <v>161.78100000000001</v>
      </c>
      <c r="N43" s="72"/>
      <c r="AMI43"/>
      <c r="AMJ43"/>
    </row>
    <row r="44" spans="1:1024" ht="42" customHeight="1">
      <c r="A44" s="62"/>
      <c r="B44" s="69"/>
      <c r="C44" s="112"/>
      <c r="D44" s="63"/>
      <c r="E44" s="63"/>
      <c r="F44" s="63"/>
      <c r="G44" s="63"/>
      <c r="H44" s="66"/>
      <c r="I44" s="28">
        <f>SUM(I43:I43)</f>
        <v>200</v>
      </c>
      <c r="J44" s="70"/>
      <c r="K44" s="73"/>
      <c r="L44" s="74"/>
      <c r="M44" s="71">
        <v>161.78</v>
      </c>
      <c r="N44" s="71"/>
      <c r="AMI44"/>
      <c r="AMJ44"/>
    </row>
    <row r="45" spans="1:1024" ht="14.25" customHeight="1"/>
    <row r="46" spans="1:1024">
      <c r="A46" s="105" t="s">
        <v>139</v>
      </c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</row>
    <row r="47" spans="1:1024" ht="134.25" customHeight="1">
      <c r="A47" s="5" t="s">
        <v>0</v>
      </c>
      <c r="B47" s="5" t="s">
        <v>7</v>
      </c>
      <c r="C47" s="5" t="str">
        <f>C28</f>
        <v>Дозировка, лекарственная форма</v>
      </c>
      <c r="D47" s="126" t="s">
        <v>9</v>
      </c>
      <c r="E47" s="127"/>
      <c r="F47" s="127"/>
      <c r="G47" s="128"/>
      <c r="H47" s="104" t="s">
        <v>20</v>
      </c>
      <c r="I47" s="104"/>
      <c r="J47" s="104" t="s">
        <v>21</v>
      </c>
      <c r="K47" s="104"/>
      <c r="L47" s="5" t="s">
        <v>22</v>
      </c>
      <c r="M47" s="48" t="s">
        <v>66</v>
      </c>
      <c r="N47" s="5" t="s">
        <v>23</v>
      </c>
    </row>
    <row r="48" spans="1:1024" ht="68.25" customHeight="1">
      <c r="A48" s="42">
        <f t="shared" ref="A48:D49" si="8">A30</f>
        <v>1</v>
      </c>
      <c r="B48" s="44" t="str">
        <f t="shared" si="8"/>
        <v>ГЕПАРИН НАТРИЯ</v>
      </c>
      <c r="C48" s="7" t="str">
        <f t="shared" si="8"/>
        <v>РАСТВОР ДЛЯ ВНУТРИВЕННОГО И ПОДКОЖНОГО ВВЕДЕНИЯ ; дозировка: 5000 ЕД/мл 5 мл*</v>
      </c>
      <c r="D48" s="123" t="str">
        <f t="shared" si="8"/>
        <v>см[3*];^мл</v>
      </c>
      <c r="E48" s="124"/>
      <c r="F48" s="125"/>
      <c r="G48" s="74"/>
      <c r="H48" s="108">
        <v>21.7</v>
      </c>
      <c r="I48" s="108"/>
      <c r="J48" s="109">
        <v>53.01</v>
      </c>
      <c r="K48" s="109"/>
      <c r="L48" s="18">
        <f>M30</f>
        <v>79.834599999999995</v>
      </c>
      <c r="M48" s="6"/>
      <c r="N48" s="20">
        <v>53.01</v>
      </c>
      <c r="O48" s="31"/>
    </row>
    <row r="49" spans="1:1024" ht="87" customHeight="1">
      <c r="A49" s="42">
        <f t="shared" si="8"/>
        <v>2</v>
      </c>
      <c r="B49" s="44" t="str">
        <f t="shared" si="8"/>
        <v>АЗАМЕТОНИЯ БРОМИД</v>
      </c>
      <c r="C49" s="7" t="str">
        <f t="shared" si="8"/>
        <v>РАСТВОР ДЛЯ ВНУТРИВЕННОГО И ВНУТРИМЫШЕЧНОГО ВВЕДЕНИЯ ; дозировка: 50 мг/мл 1 мл*</v>
      </c>
      <c r="D49" s="123" t="str">
        <f t="shared" si="8"/>
        <v>см[3*];^мл</v>
      </c>
      <c r="E49" s="124"/>
      <c r="F49" s="125"/>
      <c r="G49" s="74"/>
      <c r="H49" s="108" t="s">
        <v>18</v>
      </c>
      <c r="I49" s="108"/>
      <c r="J49" s="109">
        <v>161.78</v>
      </c>
      <c r="K49" s="109"/>
      <c r="L49" s="18">
        <f>M31</f>
        <v>155.45400000000001</v>
      </c>
      <c r="M49" s="6"/>
      <c r="N49" s="20">
        <v>161.78</v>
      </c>
      <c r="O49" s="31"/>
    </row>
    <row r="50" spans="1:1024" ht="45" customHeight="1">
      <c r="A50" s="106" t="s">
        <v>59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</row>
    <row r="51" spans="1:1024">
      <c r="A51" s="8"/>
      <c r="B51" s="9" t="s">
        <v>24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024">
      <c r="A52" s="8"/>
      <c r="B52" s="10" t="s">
        <v>25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024" ht="90" customHeight="1">
      <c r="A53" s="107" t="s">
        <v>26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</row>
    <row r="54" spans="1:1024" ht="60.75" customHeight="1">
      <c r="A54" s="5" t="s">
        <v>0</v>
      </c>
      <c r="B54" s="5" t="s">
        <v>7</v>
      </c>
      <c r="C54" s="5" t="str">
        <f>C28</f>
        <v>Дозировка, лекарственная форма</v>
      </c>
      <c r="D54" s="104" t="s">
        <v>9</v>
      </c>
      <c r="E54" s="104"/>
      <c r="F54" s="104"/>
      <c r="G54" s="104"/>
      <c r="H54" s="17" t="s">
        <v>39</v>
      </c>
      <c r="I54" s="104" t="s">
        <v>27</v>
      </c>
      <c r="J54" s="104"/>
      <c r="K54" s="104" t="s">
        <v>28</v>
      </c>
      <c r="L54" s="104"/>
      <c r="M54" s="104" t="s">
        <v>29</v>
      </c>
      <c r="N54" s="104"/>
      <c r="O54" s="36" t="s">
        <v>19</v>
      </c>
      <c r="AMJ54"/>
    </row>
    <row r="55" spans="1:1024" ht="75" customHeight="1">
      <c r="A55" s="42">
        <f>A30</f>
        <v>1</v>
      </c>
      <c r="B55" s="44" t="str">
        <f>B48</f>
        <v>ГЕПАРИН НАТРИЯ</v>
      </c>
      <c r="C55" s="11" t="str">
        <f t="shared" ref="C55:D55" si="9">C30</f>
        <v>РАСТВОР ДЛЯ ВНУТРИВЕННОГО И ПОДКОЖНОГО ВВЕДЕНИЯ ; дозировка: 5000 ЕД/мл 5 мл*</v>
      </c>
      <c r="D55" s="115" t="str">
        <f t="shared" si="9"/>
        <v>см[3*];^мл</v>
      </c>
      <c r="E55" s="115"/>
      <c r="F55" s="115"/>
      <c r="G55" s="115"/>
      <c r="H55" s="12">
        <f>E30*F30</f>
        <v>250</v>
      </c>
      <c r="I55" s="116">
        <f>N48</f>
        <v>53.01</v>
      </c>
      <c r="J55" s="116"/>
      <c r="K55" s="119">
        <v>64.14</v>
      </c>
      <c r="L55" s="119"/>
      <c r="M55" s="116">
        <f t="shared" ref="M55:M56" si="10">K55*H55</f>
        <v>16035</v>
      </c>
      <c r="N55" s="116"/>
      <c r="O55" s="45">
        <f>Q30</f>
        <v>10</v>
      </c>
      <c r="AMJ55"/>
    </row>
    <row r="56" spans="1:1024" ht="85.5" customHeight="1">
      <c r="A56" s="42">
        <f>A31</f>
        <v>2</v>
      </c>
      <c r="B56" s="44" t="str">
        <f>B49</f>
        <v>АЗАМЕТОНИЯ БРОМИД</v>
      </c>
      <c r="C56" s="11" t="str">
        <f t="shared" ref="C56:D56" si="11">C31</f>
        <v>РАСТВОР ДЛЯ ВНУТРИВЕННОГО И ВНУТРИМЫШЕЧНОГО ВВЕДЕНИЯ ; дозировка: 50 мг/мл 1 мл*</v>
      </c>
      <c r="D56" s="115" t="str">
        <f t="shared" si="11"/>
        <v>см[3*];^мл</v>
      </c>
      <c r="E56" s="115"/>
      <c r="F56" s="115"/>
      <c r="G56" s="115"/>
      <c r="H56" s="12">
        <f>E31*F31</f>
        <v>30</v>
      </c>
      <c r="I56" s="116">
        <f>N49</f>
        <v>161.78</v>
      </c>
      <c r="J56" s="116"/>
      <c r="K56" s="119">
        <v>177.95</v>
      </c>
      <c r="L56" s="119"/>
      <c r="M56" s="116">
        <f t="shared" si="10"/>
        <v>5338.5</v>
      </c>
      <c r="N56" s="116"/>
      <c r="O56" s="45">
        <f>Q31</f>
        <v>0</v>
      </c>
      <c r="AMJ56"/>
    </row>
    <row r="57" spans="1:102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122">
        <f>SUM(M55:N56)</f>
        <v>21373.5</v>
      </c>
      <c r="N57" s="122"/>
    </row>
    <row r="58" spans="1:1024" ht="28.5" customHeight="1">
      <c r="A58" s="46"/>
      <c r="B58" s="117" t="s">
        <v>140</v>
      </c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</row>
    <row r="59" spans="1:1024" ht="13.5" customHeight="1">
      <c r="A59" s="58"/>
      <c r="B59" s="120" t="s">
        <v>141</v>
      </c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</row>
    <row r="60" spans="1:1024" ht="14.25" customHeight="1">
      <c r="B60" s="120" t="str">
        <f>A32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</row>
    <row r="61" spans="1:1024">
      <c r="B61" s="32" t="s">
        <v>47</v>
      </c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14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1024">
      <c r="B62" s="33" t="s">
        <v>30</v>
      </c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14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1024" ht="26.25" customHeight="1">
      <c r="B63" s="113" t="s">
        <v>31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4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1024">
      <c r="B64" s="33" t="s">
        <v>32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14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6">
      <c r="B65" s="34" t="s">
        <v>56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14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2:36">
      <c r="B66" s="33" t="s">
        <v>33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14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2:36">
      <c r="B67" s="33" t="s">
        <v>34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14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2:36">
      <c r="B68" s="33" t="s">
        <v>48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2:36">
      <c r="B69" s="33" t="s">
        <v>65</v>
      </c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2:36" ht="27" customHeight="1">
      <c r="B70" s="113" t="s">
        <v>60</v>
      </c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2:36">
      <c r="B71" s="33" t="s">
        <v>35</v>
      </c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2:36">
      <c r="B72" s="33" t="s">
        <v>49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2:36">
      <c r="B73" s="33" t="s">
        <v>36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2:36" ht="27" customHeight="1">
      <c r="B74" s="113" t="s">
        <v>37</v>
      </c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4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2:36" ht="26.25" customHeight="1">
      <c r="B75" s="113" t="s">
        <v>38</v>
      </c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4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2:36" ht="23.25" customHeight="1">
      <c r="B76" s="113" t="s">
        <v>50</v>
      </c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4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2:36">
      <c r="B77" s="33" t="s">
        <v>51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14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2:36">
      <c r="B78" s="33" t="s">
        <v>52</v>
      </c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14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2:36">
      <c r="B79" s="13"/>
    </row>
    <row r="80" spans="2:36">
      <c r="B80" s="1" t="s">
        <v>53</v>
      </c>
      <c r="C80" s="16"/>
    </row>
    <row r="82" spans="3:3">
      <c r="C82" s="16"/>
    </row>
  </sheetData>
  <mergeCells count="203">
    <mergeCell ref="I11:J11"/>
    <mergeCell ref="K11:L11"/>
    <mergeCell ref="M11:N11"/>
    <mergeCell ref="B12:C12"/>
    <mergeCell ref="D12:H12"/>
    <mergeCell ref="I12:J12"/>
    <mergeCell ref="C43:C44"/>
    <mergeCell ref="A32:O32"/>
    <mergeCell ref="B59:O59"/>
    <mergeCell ref="B13:C13"/>
    <mergeCell ref="B24:J24"/>
    <mergeCell ref="D13:H13"/>
    <mergeCell ref="K9:L9"/>
    <mergeCell ref="M9:N9"/>
    <mergeCell ref="K24:L24"/>
    <mergeCell ref="M24:N24"/>
    <mergeCell ref="B9:C9"/>
    <mergeCell ref="D9:H9"/>
    <mergeCell ref="I9:J9"/>
    <mergeCell ref="B10:C10"/>
    <mergeCell ref="M13:N13"/>
    <mergeCell ref="B16:C16"/>
    <mergeCell ref="D16:H16"/>
    <mergeCell ref="I16:J16"/>
    <mergeCell ref="B19:C19"/>
    <mergeCell ref="D19:H19"/>
    <mergeCell ref="I19:J19"/>
    <mergeCell ref="D10:H10"/>
    <mergeCell ref="I10:J10"/>
    <mergeCell ref="K10:L10"/>
    <mergeCell ref="M10:N10"/>
    <mergeCell ref="B11:C11"/>
    <mergeCell ref="D11:H11"/>
    <mergeCell ref="J49:K49"/>
    <mergeCell ref="D49:G49"/>
    <mergeCell ref="D47:G47"/>
    <mergeCell ref="M15:N15"/>
    <mergeCell ref="M38:N38"/>
    <mergeCell ref="J39:K39"/>
    <mergeCell ref="M39:N39"/>
    <mergeCell ref="J40:K40"/>
    <mergeCell ref="M40:N40"/>
    <mergeCell ref="J41:K41"/>
    <mergeCell ref="M41:N41"/>
    <mergeCell ref="I15:J15"/>
    <mergeCell ref="K15:L15"/>
    <mergeCell ref="D20:H20"/>
    <mergeCell ref="B76:O76"/>
    <mergeCell ref="B63:O63"/>
    <mergeCell ref="B70:O70"/>
    <mergeCell ref="B75:O75"/>
    <mergeCell ref="B74:O74"/>
    <mergeCell ref="D55:G55"/>
    <mergeCell ref="I55:J55"/>
    <mergeCell ref="B58:O58"/>
    <mergeCell ref="D56:G56"/>
    <mergeCell ref="I56:J56"/>
    <mergeCell ref="K56:L56"/>
    <mergeCell ref="M55:N55"/>
    <mergeCell ref="M56:N56"/>
    <mergeCell ref="K55:L55"/>
    <mergeCell ref="B60:O60"/>
    <mergeCell ref="M57:N57"/>
    <mergeCell ref="B25:C25"/>
    <mergeCell ref="D25:H25"/>
    <mergeCell ref="D54:G54"/>
    <mergeCell ref="I54:J54"/>
    <mergeCell ref="A46:N46"/>
    <mergeCell ref="K54:L54"/>
    <mergeCell ref="A50:N50"/>
    <mergeCell ref="A53:N53"/>
    <mergeCell ref="M54:N54"/>
    <mergeCell ref="H48:I48"/>
    <mergeCell ref="J48:K48"/>
    <mergeCell ref="M37:N37"/>
    <mergeCell ref="D42:G42"/>
    <mergeCell ref="J42:L42"/>
    <mergeCell ref="C37:C42"/>
    <mergeCell ref="D41:G41"/>
    <mergeCell ref="J38:K38"/>
    <mergeCell ref="M44:N44"/>
    <mergeCell ref="A43:A44"/>
    <mergeCell ref="B43:B44"/>
    <mergeCell ref="D48:G48"/>
    <mergeCell ref="H47:I47"/>
    <mergeCell ref="J47:K47"/>
    <mergeCell ref="H49:I49"/>
    <mergeCell ref="D14:H14"/>
    <mergeCell ref="I14:J14"/>
    <mergeCell ref="K14:L14"/>
    <mergeCell ref="B17:C17"/>
    <mergeCell ref="D17:H17"/>
    <mergeCell ref="B23:C23"/>
    <mergeCell ref="D23:H23"/>
    <mergeCell ref="B14:C14"/>
    <mergeCell ref="B15:C15"/>
    <mergeCell ref="D15:H15"/>
    <mergeCell ref="B18:C18"/>
    <mergeCell ref="D18:H18"/>
    <mergeCell ref="B21:C21"/>
    <mergeCell ref="D21:H21"/>
    <mergeCell ref="B20:C20"/>
    <mergeCell ref="D22:H22"/>
    <mergeCell ref="B22:C22"/>
    <mergeCell ref="Q28:Q29"/>
    <mergeCell ref="R28:R29"/>
    <mergeCell ref="P28:P29"/>
    <mergeCell ref="O28:O29"/>
    <mergeCell ref="A26:N27"/>
    <mergeCell ref="A28:A29"/>
    <mergeCell ref="B28:B29"/>
    <mergeCell ref="C28:C29"/>
    <mergeCell ref="D28:D29"/>
    <mergeCell ref="E28:E29"/>
    <mergeCell ref="F28:F29"/>
    <mergeCell ref="G28:H28"/>
    <mergeCell ref="I28:J28"/>
    <mergeCell ref="K28:L28"/>
    <mergeCell ref="M28:N29"/>
    <mergeCell ref="M22:N22"/>
    <mergeCell ref="I7:J7"/>
    <mergeCell ref="I25:J25"/>
    <mergeCell ref="K25:L25"/>
    <mergeCell ref="K17:L17"/>
    <mergeCell ref="M17:N17"/>
    <mergeCell ref="M14:N14"/>
    <mergeCell ref="I18:J18"/>
    <mergeCell ref="K18:L18"/>
    <mergeCell ref="M18:N18"/>
    <mergeCell ref="K19:L19"/>
    <mergeCell ref="M19:N19"/>
    <mergeCell ref="I21:J21"/>
    <mergeCell ref="K21:L21"/>
    <mergeCell ref="I20:J20"/>
    <mergeCell ref="K20:L20"/>
    <mergeCell ref="K16:L16"/>
    <mergeCell ref="M16:N16"/>
    <mergeCell ref="K12:L12"/>
    <mergeCell ref="M25:N25"/>
    <mergeCell ref="I13:J13"/>
    <mergeCell ref="K13:L13"/>
    <mergeCell ref="M12:N12"/>
    <mergeCell ref="I8:J8"/>
    <mergeCell ref="A1:N1"/>
    <mergeCell ref="A2:N2"/>
    <mergeCell ref="B3:C3"/>
    <mergeCell ref="D3:H3"/>
    <mergeCell ref="I3:J3"/>
    <mergeCell ref="K3:L3"/>
    <mergeCell ref="M3:N3"/>
    <mergeCell ref="B5:C5"/>
    <mergeCell ref="D5:H5"/>
    <mergeCell ref="I5:J5"/>
    <mergeCell ref="K5:L5"/>
    <mergeCell ref="M5:N5"/>
    <mergeCell ref="A4:A24"/>
    <mergeCell ref="B8:C8"/>
    <mergeCell ref="D8:H8"/>
    <mergeCell ref="B7:C7"/>
    <mergeCell ref="D7:H7"/>
    <mergeCell ref="K6:L6"/>
    <mergeCell ref="D4:H4"/>
    <mergeCell ref="I4:J4"/>
    <mergeCell ref="K4:L4"/>
    <mergeCell ref="M4:N4"/>
    <mergeCell ref="B6:C6"/>
    <mergeCell ref="D6:H6"/>
    <mergeCell ref="D43:G43"/>
    <mergeCell ref="H43:H44"/>
    <mergeCell ref="J43:K43"/>
    <mergeCell ref="M42:N42"/>
    <mergeCell ref="M43:N43"/>
    <mergeCell ref="D44:G44"/>
    <mergeCell ref="J44:L44"/>
    <mergeCell ref="M6:N6"/>
    <mergeCell ref="B4:C4"/>
    <mergeCell ref="I6:J6"/>
    <mergeCell ref="M30:N30"/>
    <mergeCell ref="M31:N31"/>
    <mergeCell ref="I17:J17"/>
    <mergeCell ref="I22:J22"/>
    <mergeCell ref="K22:L22"/>
    <mergeCell ref="M20:N20"/>
    <mergeCell ref="M21:N21"/>
    <mergeCell ref="I23:J23"/>
    <mergeCell ref="K23:L23"/>
    <mergeCell ref="M23:N23"/>
    <mergeCell ref="K7:L7"/>
    <mergeCell ref="M7:N7"/>
    <mergeCell ref="K8:L8"/>
    <mergeCell ref="M8:N8"/>
    <mergeCell ref="A33:N35"/>
    <mergeCell ref="D36:G36"/>
    <mergeCell ref="J36:K36"/>
    <mergeCell ref="M36:N36"/>
    <mergeCell ref="A37:A42"/>
    <mergeCell ref="D37:G37"/>
    <mergeCell ref="H37:H42"/>
    <mergeCell ref="B37:B42"/>
    <mergeCell ref="J37:K37"/>
    <mergeCell ref="D38:G38"/>
    <mergeCell ref="D39:G39"/>
    <mergeCell ref="D40:G40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2024-05-02T08:43:53Z</cp:lastPrinted>
  <dcterms:created xsi:type="dcterms:W3CDTF">2006-09-16T00:00:00Z</dcterms:created>
  <dcterms:modified xsi:type="dcterms:W3CDTF">2024-05-02T08:43:54Z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