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30.47.80\горзаказ\3. ГОС. ЗАКАЗ\2024 год\5. Ед. поставщик п.4, ч.1, ст.93\51. Прокладка внутр сетей водопровода - 79 713,32\"/>
    </mc:Choice>
  </mc:AlternateContent>
  <xr:revisionPtr revIDLastSave="0" documentId="13_ncr:1_{096E4925-8995-4B13-BCDB-99C5174F621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Расчет цены" sheetId="2" r:id="rId1"/>
  </sheets>
  <definedNames>
    <definedName name="_xlnm.Print_Area" localSheetId="0">'Расчет цены'!$A$1:$U$13</definedName>
  </definedNames>
  <calcPr calcId="191029"/>
</workbook>
</file>

<file path=xl/calcChain.xml><?xml version="1.0" encoding="utf-8"?>
<calcChain xmlns="http://schemas.openxmlformats.org/spreadsheetml/2006/main">
  <c r="P8" i="2" l="1"/>
  <c r="O8" i="2"/>
  <c r="N8" i="2"/>
  <c r="Q8" i="2" l="1"/>
  <c r="R8" i="2" s="1"/>
  <c r="S8" i="2" s="1"/>
  <c r="T8" i="2" s="1"/>
  <c r="Q7" i="2" l="1"/>
  <c r="R7" i="2" s="1"/>
  <c r="S7" i="2" s="1"/>
  <c r="T7" i="2" s="1"/>
  <c r="N7" i="2"/>
  <c r="O7" i="2" s="1"/>
  <c r="P7" i="2" s="1"/>
  <c r="Q6" i="2"/>
  <c r="R6" i="2" s="1"/>
  <c r="S6" i="2" s="1"/>
  <c r="T6" i="2" s="1"/>
  <c r="N6" i="2"/>
  <c r="O6" i="2" s="1"/>
  <c r="P6" i="2" s="1"/>
  <c r="Q5" i="2"/>
  <c r="R5" i="2" s="1"/>
  <c r="S5" i="2" s="1"/>
  <c r="T5" i="2" s="1"/>
  <c r="N5" i="2"/>
  <c r="O5" i="2" s="1"/>
  <c r="P5" i="2" s="1"/>
  <c r="T9" i="2" l="1"/>
</calcChain>
</file>

<file path=xl/sharedStrings.xml><?xml version="1.0" encoding="utf-8"?>
<sst xmlns="http://schemas.openxmlformats.org/spreadsheetml/2006/main" count="39" uniqueCount="33">
  <si>
    <t>№</t>
  </si>
  <si>
    <t>Ед. изм</t>
  </si>
  <si>
    <t>Наименование предмета контракта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</si>
  <si>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</si>
  <si>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</si>
  <si>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</si>
  <si>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</si>
  <si>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</si>
  <si>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Применяемый коэффициент</t>
  </si>
  <si>
    <t>Данные реестра контрактов (руб./ед.изм.)</t>
  </si>
  <si>
    <t>Обоснование начальной (максимальной) цены контракта</t>
  </si>
  <si>
    <t>НМЦК, определенная методом сопоставимых рыночных цен (анализа рынка)*</t>
  </si>
  <si>
    <t>Поставщик №4 вх.01-05-3533/13-0 от 12.12.2013г</t>
  </si>
  <si>
    <t>Поставщик №5 вх.01-05-3534/13-0 от 12.12.2013г</t>
  </si>
  <si>
    <t>Поставщик №6 вх.01-05-35342/13-0 от 12.12.2013г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</si>
  <si>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</si>
  <si>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Номер сведений о контракте 0372100049613000693</t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</si>
  <si>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</si>
  <si>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</si>
  <si>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</si>
  <si>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Однородность совокупности значений выявленных цен, используемых в расчете НМЦК**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</si>
  <si>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</si>
  <si>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ОКПД2</t>
  </si>
  <si>
    <t>43.22.11.130</t>
  </si>
  <si>
    <t>Расчет НМЦК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</si>
  <si>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 xml:space="preserve">Поставщик №1 от 02.05.24 </t>
  </si>
  <si>
    <t xml:space="preserve">Поставщик №2 от 02.05.24 </t>
  </si>
  <si>
    <t xml:space="preserve">Поставщик №3 от 02.05.24   </t>
  </si>
  <si>
    <t>1 УСЛ. ЕД.</t>
  </si>
  <si>
    <t xml:space="preserve">Оказание услуг по прокладке внутренних сетей водопровода и устройству точек водоразбора по адресу: СПб, г. Сестрорецк, ул. Борисова, д. 7, лит.А                                                  </t>
  </si>
  <si>
    <t>Оказание услуг по прокладке внутренних сетей водопровода и устройству точек водоразбора по адресу: СПб, г. Сестрорецк, Дубковское шоссе, д.5, лит. А</t>
  </si>
  <si>
    <t>Оказание услуг по прокладке внутренних сетей водопровода и устройству точек водоразбора по адресу: СПб, г. Зеленогорск, пр. Ленина, д. 15, лит. А</t>
  </si>
  <si>
    <t xml:space="preserve">Оказание услуг по прокладке внутренних сетей водопровода и устройству точек водоразбора по адресу: СПб, г. Зеленогорск, ул. Ленина, д. 18а, лит. А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</si>
</sst>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;[Red]0.00"/>
  </numFmts>
  <fonts count="12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4" fillId="0" borderId="0" xfId="0" applyFont="1"/>
    <xf numFmtId="2" fontId="5" fillId="0" borderId="0" xfId="0" applyNumberFormat="1" applyFont="1" applyAlignment="1">
      <alignment vertical="center"/>
    </xf>
    <xf numFmtId="0" fontId="5" fillId="0" borderId="2" xfId="0" applyFont="1" applyBorder="1" applyAlignment="1">
      <alignment vertical="center"/>
    </xf>
    <xf numFmtId="0" fontId="8" fillId="0" borderId="0" xfId="0" applyFont="1"/>
    <xf numFmtId="0" fontId="9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0" xfId="0" applyFont="1" applyBorder="1"/>
    <xf numFmtId="0" fontId="4" fillId="0" borderId="0" xfId="0" applyFont="1" applyBorder="1"/>
    <xf numFmtId="0" fontId="9" fillId="0" borderId="4" xfId="0" applyFont="1" applyBorder="1"/>
    <xf numFmtId="0" fontId="4" fillId="0" borderId="6" xfId="0" applyFont="1" applyBorder="1"/>
    <xf numFmtId="0" fontId="9" fillId="0" borderId="7" xfId="0" applyFont="1" applyBorder="1"/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vertical="center"/>
    </xf>
    <xf numFmtId="0" fontId="9" fillId="0" borderId="0" xfId="0" applyFont="1" applyBorder="1" applyAlignment="1">
      <alignment vertical="center"/>
    </xf>
    <xf numFmtId="164" fontId="11" fillId="0" borderId="0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 applyBorder="1"/>
    <xf numFmtId="0" fontId="9" fillId="0" borderId="0" xfId="0" applyFont="1" applyBorder="1"/>
    <xf numFmtId="0" fontId="6" fillId="0" borderId="0" xfId="0" applyFont="1" applyBorder="1" applyAlignment="1">
      <alignment horizontal="left" wrapText="1"/>
    </xf>
    <xf numFmtId="165" fontId="4" fillId="0" borderId="5" xfId="0" applyNumberFormat="1" applyFont="1" applyBorder="1" applyAlignment="1">
      <alignment horizontal="center" vertical="top" wrapText="1"/>
    </xf>
    <xf numFmtId="0" fontId="9" fillId="0" borderId="8" xfId="0" applyFont="1" applyBorder="1"/>
    <xf numFmtId="165" fontId="4" fillId="0" borderId="1" xfId="0" applyNumberFormat="1" applyFont="1" applyBorder="1" applyAlignment="1">
      <alignment horizontal="center" vertical="top" wrapText="1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wrapText="1"/>
    </xf>
    <xf numFmtId="0" fontId="3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3</xdr:row>
      <xdr:rowOff>952500</xdr:rowOff>
    </xdr:from>
    <xdr:to>
      <xdr:col>16</xdr:col>
      <xdr:colOff>0</xdr:colOff>
      <xdr:row>3</xdr:row>
      <xdr:rowOff>1304925</xdr:rowOff>
    </xdr:to>
    <xdr:pic>
      <xdr:nvPicPr>
        <xdr:cNvPr id="2505" name="Picture 1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44325" y="2552700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19050</xdr:colOff>
      <xdr:row>3</xdr:row>
      <xdr:rowOff>923925</xdr:rowOff>
    </xdr:from>
    <xdr:to>
      <xdr:col>14</xdr:col>
      <xdr:colOff>1019175</xdr:colOff>
      <xdr:row>3</xdr:row>
      <xdr:rowOff>1362075</xdr:rowOff>
    </xdr:to>
    <xdr:pic>
      <xdr:nvPicPr>
        <xdr:cNvPr id="2506" name="Picture 2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715625" y="252412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19050</xdr:colOff>
      <xdr:row>3</xdr:row>
      <xdr:rowOff>1600200</xdr:rowOff>
    </xdr:from>
    <xdr:to>
      <xdr:col>16</xdr:col>
      <xdr:colOff>1504950</xdr:colOff>
      <xdr:row>3</xdr:row>
      <xdr:rowOff>1962150</xdr:rowOff>
    </xdr:to>
    <xdr:pic>
      <xdr:nvPicPr>
        <xdr:cNvPr id="2507" name="Picture 5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696825" y="3200400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304800</xdr:colOff>
      <xdr:row>3</xdr:row>
      <xdr:rowOff>1238250</xdr:rowOff>
    </xdr:from>
    <xdr:to>
      <xdr:col>16</xdr:col>
      <xdr:colOff>457200</xdr:colOff>
      <xdr:row>3</xdr:row>
      <xdr:rowOff>1466850</xdr:rowOff>
    </xdr:to>
    <xdr:pic>
      <xdr:nvPicPr>
        <xdr:cNvPr id="2508" name="Picture 6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982575" y="28384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9"/>
  <sheetViews>
    <sheetView tabSelected="1" view="pageBreakPreview" zoomScale="80" zoomScaleNormal="120" zoomScaleSheetLayoutView="80" workbookViewId="0">
      <selection activeCell="E5" sqref="E5"/>
    </sheetView>
  </sheetViews>
  <sheetFormatPr defaultRowHeight="12.75" x14ac:dyDescent="0.2"/>
  <cols>
    <col min="1" max="1" width="3.140625" style="2" customWidth="1"/>
    <col min="2" max="2" width="31.42578125" style="2" customWidth="1"/>
    <col min="3" max="3" width="13" style="7" customWidth="1"/>
    <col min="4" max="4" width="7.85546875" style="2" customWidth="1"/>
    <col min="5" max="5" width="6.85546875" style="2" customWidth="1"/>
    <col min="6" max="6" width="10.5703125" style="2" customWidth="1"/>
    <col min="7" max="7" width="10" style="2" customWidth="1"/>
    <col min="8" max="8" width="9.85546875" style="2" customWidth="1"/>
    <col min="9" max="11" width="11.7109375" style="2" hidden="1" customWidth="1"/>
    <col min="12" max="12" width="15.28515625" style="2" hidden="1" customWidth="1"/>
    <col min="13" max="13" width="9.140625" style="2" hidden="1" customWidth="1"/>
    <col min="14" max="14" width="11" style="2" customWidth="1"/>
    <col min="15" max="15" width="14.42578125" style="2" customWidth="1"/>
    <col min="16" max="16" width="18.42578125" style="2" customWidth="1"/>
    <col min="17" max="17" width="26.7109375" style="2" customWidth="1"/>
    <col min="18" max="18" width="11.85546875" style="2" customWidth="1"/>
    <col min="19" max="19" width="12.28515625" style="2" bestFit="1" customWidth="1"/>
    <col min="20" max="20" width="16.28515625" style="2" customWidth="1"/>
    <col min="21" max="21" width="11.28515625" style="12" customWidth="1"/>
    <col min="22" max="16384" width="9.140625" style="2"/>
  </cols>
  <sheetData>
    <row r="1" spans="1:35" ht="48" customHeight="1" x14ac:dyDescent="0.2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P1" s="10"/>
      <c r="Q1" s="26"/>
      <c r="R1" s="10"/>
      <c r="S1" s="31"/>
      <c r="T1" s="31"/>
      <c r="U1" s="31"/>
      <c r="V1" s="31"/>
      <c r="W1" s="31"/>
      <c r="X1" s="31"/>
      <c r="Y1" s="31"/>
      <c r="Z1" s="31"/>
      <c r="AA1" s="31"/>
      <c r="AB1" s="31"/>
      <c r="AC1" s="3"/>
      <c r="AD1" s="4"/>
      <c r="AE1" s="4"/>
      <c r="AF1" s="4"/>
      <c r="AG1" s="4"/>
      <c r="AH1" s="4"/>
      <c r="AI1" s="3"/>
    </row>
    <row r="2" spans="1:35" ht="39" customHeight="1" x14ac:dyDescent="0.25">
      <c r="A2" s="36" t="s">
        <v>10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6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</row>
    <row r="3" spans="1:35" s="7" customFormat="1" ht="54" customHeight="1" x14ac:dyDescent="0.25">
      <c r="A3" s="37" t="s">
        <v>0</v>
      </c>
      <c r="B3" s="38" t="s">
        <v>2</v>
      </c>
      <c r="C3" s="38" t="s">
        <v>22</v>
      </c>
      <c r="D3" s="38" t="s">
        <v>1</v>
      </c>
      <c r="E3" s="38" t="s">
        <v>3</v>
      </c>
      <c r="F3" s="33" t="s">
        <v>4</v>
      </c>
      <c r="G3" s="33"/>
      <c r="H3" s="33"/>
      <c r="I3" s="33"/>
      <c r="J3" s="33"/>
      <c r="K3" s="33"/>
      <c r="L3" s="33" t="s">
        <v>9</v>
      </c>
      <c r="M3" s="33"/>
      <c r="N3" s="39" t="s">
        <v>20</v>
      </c>
      <c r="O3" s="39"/>
      <c r="P3" s="39"/>
      <c r="Q3" s="40" t="s">
        <v>11</v>
      </c>
      <c r="R3" s="40"/>
      <c r="S3" s="40"/>
      <c r="T3" s="40"/>
      <c r="U3" s="25"/>
      <c r="V3" s="2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1:35" s="7" customFormat="1" ht="124.5" customHeight="1" x14ac:dyDescent="0.25">
      <c r="A4" s="37"/>
      <c r="B4" s="38"/>
      <c r="C4" s="38"/>
      <c r="D4" s="38"/>
      <c r="E4" s="38"/>
      <c r="F4" s="1" t="s">
        <v>25</v>
      </c>
      <c r="G4" s="1" t="s">
        <v>26</v>
      </c>
      <c r="H4" s="1" t="s">
        <v>27</v>
      </c>
      <c r="I4" s="1" t="s">
        <v>12</v>
      </c>
      <c r="J4" s="1" t="s">
        <v>13</v>
      </c>
      <c r="K4" s="1" t="s">
        <v>14</v>
      </c>
      <c r="L4" s="1" t="s">
        <v>16</v>
      </c>
      <c r="M4" s="1" t="s">
        <v>8</v>
      </c>
      <c r="N4" s="1" t="s">
        <v>7</v>
      </c>
      <c r="O4" s="1" t="s">
        <v>5</v>
      </c>
      <c r="P4" s="15" t="s">
        <v>6</v>
      </c>
      <c r="Q4" s="1" t="s">
        <v>24</v>
      </c>
      <c r="R4" s="16" t="s">
        <v>17</v>
      </c>
      <c r="S4" s="16" t="s">
        <v>18</v>
      </c>
      <c r="T4" s="16" t="s">
        <v>19</v>
      </c>
      <c r="U4" s="25"/>
      <c r="V4" s="28"/>
      <c r="W4" s="8"/>
      <c r="X4" s="8"/>
      <c r="Y4" s="8"/>
      <c r="Z4" s="11"/>
      <c r="AA4" s="8"/>
      <c r="AB4" s="8"/>
      <c r="AC4" s="8"/>
      <c r="AD4" s="8"/>
      <c r="AE4" s="8"/>
      <c r="AF4" s="8"/>
      <c r="AG4" s="8"/>
      <c r="AH4" s="8"/>
      <c r="AI4" s="8"/>
    </row>
    <row r="5" spans="1:35" s="7" customFormat="1" ht="63.75" x14ac:dyDescent="0.25">
      <c r="A5" s="22">
        <v>1</v>
      </c>
      <c r="B5" s="14" t="s">
        <v>32</v>
      </c>
      <c r="C5" s="18" t="s">
        <v>23</v>
      </c>
      <c r="D5" s="22" t="s">
        <v>28</v>
      </c>
      <c r="E5" s="22">
        <v>1</v>
      </c>
      <c r="F5" s="23">
        <v>23200</v>
      </c>
      <c r="G5" s="23">
        <v>23000</v>
      </c>
      <c r="H5" s="23">
        <v>23140</v>
      </c>
      <c r="I5" s="23"/>
      <c r="J5" s="23"/>
      <c r="K5" s="23"/>
      <c r="L5" s="23"/>
      <c r="M5" s="23"/>
      <c r="N5" s="23">
        <f t="shared" ref="N5:N7" si="0">AVERAGE(F5:H5)</f>
        <v>23113.333333333332</v>
      </c>
      <c r="O5" s="23">
        <f t="shared" ref="O5:O7" si="1">SQRT(((SUM((POWER(H5-N5,2)),(POWER(G5-N5,2)),(POWER(F5-N5,2)))/(COLUMNS(F5:H5)-1))))</f>
        <v>102.63202878893767</v>
      </c>
      <c r="P5" s="15">
        <f t="shared" ref="P5:P7" si="2">O5/N5*100</f>
        <v>0.44403819781772869</v>
      </c>
      <c r="Q5" s="23">
        <f t="shared" ref="Q5:Q7" si="3">((E5/3)*(SUM(F5:H5)))</f>
        <v>23113.333333333332</v>
      </c>
      <c r="R5" s="17">
        <f t="shared" ref="R5:R7" si="4">Q5/E5</f>
        <v>23113.333333333332</v>
      </c>
      <c r="S5" s="16">
        <f t="shared" ref="S5:S7" si="5">ROUNDDOWN(R5,2)</f>
        <v>23113.33</v>
      </c>
      <c r="T5" s="29">
        <f t="shared" ref="T5:T7" si="6">S5*E5</f>
        <v>23113.33</v>
      </c>
      <c r="U5" s="25"/>
      <c r="V5" s="28"/>
      <c r="W5" s="8"/>
      <c r="X5" s="8"/>
      <c r="Y5" s="8"/>
      <c r="Z5" s="13"/>
      <c r="AA5" s="8"/>
      <c r="AB5" s="8"/>
      <c r="AC5" s="8"/>
      <c r="AD5" s="8"/>
      <c r="AE5" s="8"/>
      <c r="AF5" s="8"/>
      <c r="AG5" s="8"/>
      <c r="AH5" s="8"/>
      <c r="AI5" s="8"/>
    </row>
    <row r="6" spans="1:35" s="7" customFormat="1" ht="63.75" x14ac:dyDescent="0.25">
      <c r="A6" s="22">
        <v>2</v>
      </c>
      <c r="B6" s="14" t="s">
        <v>31</v>
      </c>
      <c r="C6" s="22" t="s">
        <v>23</v>
      </c>
      <c r="D6" s="22" t="s">
        <v>28</v>
      </c>
      <c r="E6" s="22">
        <v>1</v>
      </c>
      <c r="F6" s="23">
        <v>23200</v>
      </c>
      <c r="G6" s="23">
        <v>22230</v>
      </c>
      <c r="H6" s="23">
        <v>23090</v>
      </c>
      <c r="I6" s="23"/>
      <c r="J6" s="23"/>
      <c r="K6" s="23"/>
      <c r="L6" s="23"/>
      <c r="M6" s="23"/>
      <c r="N6" s="23">
        <f t="shared" si="0"/>
        <v>22840</v>
      </c>
      <c r="O6" s="23">
        <f t="shared" si="1"/>
        <v>531.13086899558004</v>
      </c>
      <c r="P6" s="15">
        <f t="shared" si="2"/>
        <v>2.325441633080473</v>
      </c>
      <c r="Q6" s="27">
        <f t="shared" si="3"/>
        <v>22840</v>
      </c>
      <c r="R6" s="27">
        <f t="shared" si="4"/>
        <v>22840</v>
      </c>
      <c r="S6" s="27">
        <f t="shared" si="5"/>
        <v>22840</v>
      </c>
      <c r="T6" s="29">
        <f t="shared" si="6"/>
        <v>22840</v>
      </c>
      <c r="U6" s="25"/>
      <c r="V6" s="28"/>
      <c r="W6" s="8"/>
      <c r="X6" s="8"/>
      <c r="Y6" s="8"/>
      <c r="Z6" s="13"/>
      <c r="AA6" s="8"/>
      <c r="AB6" s="8"/>
      <c r="AC6" s="8"/>
      <c r="AD6" s="8"/>
      <c r="AE6" s="8"/>
      <c r="AF6" s="8"/>
      <c r="AG6" s="8"/>
      <c r="AH6" s="8"/>
      <c r="AI6" s="8"/>
    </row>
    <row r="7" spans="1:35" s="7" customFormat="1" ht="63.75" x14ac:dyDescent="0.25">
      <c r="A7" s="22">
        <v>3</v>
      </c>
      <c r="B7" s="14" t="s">
        <v>29</v>
      </c>
      <c r="C7" s="22" t="s">
        <v>23</v>
      </c>
      <c r="D7" s="22" t="s">
        <v>28</v>
      </c>
      <c r="E7" s="22">
        <v>1</v>
      </c>
      <c r="F7" s="23">
        <v>15050</v>
      </c>
      <c r="G7" s="23">
        <v>14690</v>
      </c>
      <c r="H7" s="23">
        <v>14340</v>
      </c>
      <c r="I7" s="23"/>
      <c r="J7" s="23"/>
      <c r="K7" s="23"/>
      <c r="L7" s="23"/>
      <c r="M7" s="23"/>
      <c r="N7" s="23">
        <f t="shared" si="0"/>
        <v>14693.333333333334</v>
      </c>
      <c r="O7" s="23">
        <f t="shared" si="1"/>
        <v>355.01173689518117</v>
      </c>
      <c r="P7" s="15">
        <f t="shared" si="2"/>
        <v>2.4161415850397989</v>
      </c>
      <c r="Q7" s="23">
        <f t="shared" si="3"/>
        <v>14693.333333333332</v>
      </c>
      <c r="R7" s="17">
        <f t="shared" si="4"/>
        <v>14693.333333333332</v>
      </c>
      <c r="S7" s="16">
        <f t="shared" si="5"/>
        <v>14693.33</v>
      </c>
      <c r="T7" s="29">
        <f t="shared" si="6"/>
        <v>14693.33</v>
      </c>
      <c r="U7" s="25"/>
      <c r="V7" s="28"/>
      <c r="W7" s="8"/>
      <c r="X7" s="8"/>
      <c r="Y7" s="8"/>
      <c r="Z7" s="13"/>
      <c r="AA7" s="8"/>
      <c r="AB7" s="8"/>
      <c r="AC7" s="8"/>
      <c r="AD7" s="8"/>
      <c r="AE7" s="8"/>
      <c r="AF7" s="8"/>
      <c r="AG7" s="8"/>
      <c r="AH7" s="8"/>
      <c r="AI7" s="8"/>
    </row>
    <row r="8" spans="1:35" s="7" customFormat="1" ht="63.75" x14ac:dyDescent="0.25">
      <c r="A8" s="22">
        <v>4</v>
      </c>
      <c r="B8" s="14" t="s">
        <v>30</v>
      </c>
      <c r="C8" s="22" t="s">
        <v>23</v>
      </c>
      <c r="D8" s="22" t="s">
        <v>28</v>
      </c>
      <c r="E8" s="22">
        <v>1</v>
      </c>
      <c r="F8" s="23">
        <v>18700</v>
      </c>
      <c r="G8" s="23">
        <v>19710</v>
      </c>
      <c r="H8" s="23">
        <v>18790</v>
      </c>
      <c r="I8" s="23"/>
      <c r="J8" s="23"/>
      <c r="K8" s="23"/>
      <c r="L8" s="23"/>
      <c r="M8" s="23"/>
      <c r="N8" s="23">
        <f>AVERAGE(F8:H8)</f>
        <v>19066.666666666668</v>
      </c>
      <c r="O8" s="23">
        <f>SQRT(((SUM((POWER(H8-N8,2)),(POWER(G8-N8,2)),(POWER(F8-N8,2)))/(COLUMNS(F8:H8)-1))))</f>
        <v>558.95736271502267</v>
      </c>
      <c r="P8" s="15">
        <f>O8/N8*100</f>
        <v>2.9315945596941746</v>
      </c>
      <c r="Q8" s="23">
        <f t="shared" ref="Q8" si="7">((E8/3)*(SUM(F8:H8)))</f>
        <v>19066.666666666664</v>
      </c>
      <c r="R8" s="17">
        <f t="shared" ref="R8" si="8">Q8/E8</f>
        <v>19066.666666666664</v>
      </c>
      <c r="S8" s="16">
        <f t="shared" ref="S8" si="9">ROUNDDOWN(R8,2)</f>
        <v>19066.66</v>
      </c>
      <c r="T8" s="16">
        <f t="shared" ref="T8" si="10">S8*E8</f>
        <v>19066.66</v>
      </c>
      <c r="U8" s="25"/>
      <c r="V8" s="28"/>
      <c r="W8" s="8"/>
      <c r="X8" s="8"/>
      <c r="Y8" s="8"/>
      <c r="Z8" s="13"/>
      <c r="AA8" s="8"/>
      <c r="AB8" s="8"/>
      <c r="AC8" s="8"/>
      <c r="AD8" s="8"/>
      <c r="AE8" s="8"/>
      <c r="AF8" s="8"/>
      <c r="AG8" s="8"/>
      <c r="AH8" s="8"/>
      <c r="AI8" s="8"/>
    </row>
    <row r="9" spans="1:35" ht="15.7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19"/>
      <c r="L9" s="20"/>
      <c r="M9" s="20"/>
      <c r="N9" s="20"/>
      <c r="O9" s="20"/>
      <c r="P9" s="20"/>
      <c r="Q9" s="19"/>
      <c r="R9" s="6"/>
      <c r="S9" s="6"/>
      <c r="T9" s="21">
        <f>SUM(T5:T8)</f>
        <v>79713.320000000007</v>
      </c>
      <c r="U9" s="25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35" ht="27.75" customHeight="1" x14ac:dyDescent="0.25">
      <c r="A10" s="35" t="s">
        <v>15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24"/>
      <c r="S10" s="24"/>
      <c r="T10" s="24"/>
      <c r="U10" s="24"/>
      <c r="V10" s="24"/>
      <c r="W10" s="24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</row>
    <row r="11" spans="1:35" ht="20.25" customHeight="1" x14ac:dyDescent="0.25">
      <c r="A11" s="30" t="s">
        <v>21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</row>
    <row r="12" spans="1:3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x14ac:dyDescent="0.2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35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35" x14ac:dyDescent="0.2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35" x14ac:dyDescent="0.2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x14ac:dyDescent="0.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x14ac:dyDescent="0.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</sheetData>
  <mergeCells count="15">
    <mergeCell ref="A11:W11"/>
    <mergeCell ref="S1:AB1"/>
    <mergeCell ref="S2:AI2"/>
    <mergeCell ref="F3:K3"/>
    <mergeCell ref="A9:J9"/>
    <mergeCell ref="A10:Q10"/>
    <mergeCell ref="A2:Q2"/>
    <mergeCell ref="A3:A4"/>
    <mergeCell ref="B3:B4"/>
    <mergeCell ref="C3:C4"/>
    <mergeCell ref="D3:D4"/>
    <mergeCell ref="E3:E4"/>
    <mergeCell ref="L3:M3"/>
    <mergeCell ref="N3:P3"/>
    <mergeCell ref="Q3:T3"/>
  </mergeCells>
  <pageMargins left="0.15748031496062992" right="0.15748031496062992" top="0.74803149606299213" bottom="0.74803149606299213" header="0.31496062992125984" footer="0.31496062992125984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Федорова Н.В.</cp:lastModifiedBy>
  <cp:lastPrinted>2024-05-06T07:22:59Z</cp:lastPrinted>
  <dcterms:created xsi:type="dcterms:W3CDTF">2014-01-15T18:15:09Z</dcterms:created>
  <dcterms:modified xsi:type="dcterms:W3CDTF">2024-05-06T15:10:39Z</dcterms:modified>
</cp:coreProperties>
</file>