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35" windowWidth="13290" windowHeight="7275" tabRatio="763"/>
  </bookViews>
  <sheets>
    <sheet name="РНМЦД" sheetId="4" r:id="rId1"/>
    <sheet name="Выбор минимального значения" sheetId="6" r:id="rId2"/>
    <sheet name="тарифный метод (только ЖНВЛП)" sheetId="2" r:id="rId3"/>
    <sheet name="Средневзвешенная" sheetId="3" state="hidden" r:id="rId4"/>
    <sheet name="анализ рынка" sheetId="1" r:id="rId5"/>
    <sheet name="средневзвеш" sheetId="9" r:id="rId6"/>
    <sheet name="Справочник лекарств" sheetId="7" r:id="rId7"/>
  </sheets>
  <definedNames>
    <definedName name="_xlnm._FilterDatabase" localSheetId="2" hidden="1">'тарифный метод (только ЖНВЛП)'!$A$8:$K$8</definedName>
  </definedNames>
  <calcPr calcId="145621"/>
  <fileRecoveryPr repairLoad="1"/>
</workbook>
</file>

<file path=xl/calcChain.xml><?xml version="1.0" encoding="utf-8"?>
<calcChain xmlns="http://schemas.openxmlformats.org/spreadsheetml/2006/main">
  <c r="P9" i="4" l="1"/>
  <c r="N9" i="4"/>
  <c r="L9" i="4"/>
  <c r="H9" i="1"/>
  <c r="F5" i="6"/>
  <c r="D5" i="6"/>
  <c r="E5" i="6"/>
  <c r="C5" i="6"/>
  <c r="B5" i="6"/>
  <c r="I5" i="6"/>
  <c r="H5" i="6"/>
  <c r="H13" i="2"/>
  <c r="H14" i="2"/>
  <c r="H15" i="2"/>
  <c r="H16" i="2"/>
  <c r="H17" i="2"/>
  <c r="H18" i="2"/>
  <c r="H19" i="2"/>
  <c r="H12" i="2"/>
  <c r="B7" i="9" l="1"/>
  <c r="P10" i="4" l="1"/>
  <c r="L9" i="1" l="1"/>
  <c r="K9" i="1"/>
  <c r="F9" i="1"/>
  <c r="E9" i="1"/>
  <c r="D9" i="1"/>
  <c r="C9" i="1"/>
  <c r="B9" i="1"/>
  <c r="D9" i="4"/>
  <c r="G20" i="3" l="1"/>
  <c r="G17" i="3"/>
  <c r="G11" i="3"/>
  <c r="J9" i="4" l="1"/>
  <c r="K9" i="4" l="1"/>
  <c r="N9" i="1" l="1"/>
  <c r="M9" i="1" l="1"/>
  <c r="I12" i="4" l="1"/>
</calcChain>
</file>

<file path=xl/sharedStrings.xml><?xml version="1.0" encoding="utf-8"?>
<sst xmlns="http://schemas.openxmlformats.org/spreadsheetml/2006/main" count="214" uniqueCount="127">
  <si>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</si>
  <si>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</si>
  <si>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</si>
  <si>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</si>
  <si>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</si>
  <si>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</si>
  <si>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РАСЧЕТ НАЧАЛЬНОЙ (МАКСИМАЛЬНОЙ) ЦЕНЫ ДОГОВОРА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</si>
  <si>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</si>
  <si>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</si>
  <si>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</si>
  <si>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</si>
  <si>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Номер фармацевтической организации, дата КП, цена без учета  НДС 10% и оптовой надбавки, руб.</t>
  </si>
  <si>
    <t>Среднее расчетное значение цены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</si>
  <si>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</si>
  <si>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</si>
  <si>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</si>
  <si>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</si>
  <si>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</si>
  <si>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</si>
  <si>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</si>
  <si>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</si>
  <si>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</si>
  <si>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</si>
  <si>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</si>
  <si>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</si>
  <si>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t>Код МНН:</t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</si>
  <si>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</si>
  <si>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</si>
  <si>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</si>
  <si>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</si>
  <si>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</si>
  <si>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</si>
  <si>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</si>
  <si>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</si>
  <si>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</si>
  <si>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</si>
  <si>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</si>
  <si>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 xml:space="preserve">Начальная (максимальная) цена договора составляет: </t>
  </si>
  <si>
    <t xml:space="preserve">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</si>
  <si>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</si>
  <si>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</si>
  <si>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</si>
  <si>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 xml:space="preserve">а)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</si>
  <si>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>Количество в потребительской упаковке</t>
  </si>
  <si>
    <t xml:space="preserve">б) Метод расчета средневзвешенной цены в соответствии с пунктом 5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</si>
  <si>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</si>
  <si>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</si>
  <si>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</si>
  <si>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Цена с НДС *</t>
  </si>
  <si>
    <t>Наценка оптовая **</t>
  </si>
  <si>
    <t xml:space="preserve">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
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</si>
  <si>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</si>
  <si>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      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</si>
  <si>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>Лекарственный препарат включен в перечень ЖНВЛП</t>
  </si>
  <si>
    <t>Начальник отдела организации закупок_______________________________________ / Н.Н. Сальникова /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</si>
  <si>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2022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</si>
  <si>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>Международное непатентованное или химическое или группировочное наименование</t>
  </si>
  <si>
    <t>Предмет закупки</t>
  </si>
  <si>
    <t xml:space="preserve">Единица измерения </t>
  </si>
  <si>
    <t>Кол-во в единицах измерения</t>
  </si>
  <si>
    <t>Средневзвешенная цена за единицу измерения</t>
  </si>
  <si>
    <t>Средневзвешенная цена за единицу измерения с округлением</t>
  </si>
  <si>
    <t xml:space="preserve">в) цена, которая рассчитывается автоматически в единой государственной информационной системе в сфере здравоохранения (далее - референтная цена),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системами, не применялась. По состоянию на дату определения НМЦК информация о референтной цене на официальном сайте Единой информационной системы в сфере закупок (http://zakupki.gov.ru) отсутствует.
</t>
  </si>
  <si>
    <t>Номер контракта и дата заключения, реестровая запись</t>
  </si>
  <si>
    <t>общее кол-во приобретаемого товара</t>
  </si>
  <si>
    <r>
      <t xml:space="preserve">Цена для формирования НЦК с НДС </t>
    </r>
    <r>
      <rPr>
        <u/>
        <sz val="12"/>
        <color theme="1"/>
        <rFont val="Times New Roman"/>
        <family val="1"/>
        <charset val="204"/>
      </rPr>
      <t>с округлением</t>
    </r>
  </si>
  <si>
    <r>
      <t xml:space="preserve">Цена </t>
    </r>
    <r>
      <rPr>
        <b/>
        <u/>
        <sz val="11"/>
        <rFont val="Times New Roman"/>
        <family val="1"/>
        <charset val="204"/>
      </rPr>
      <t>за единицу измерения</t>
    </r>
    <r>
      <rPr>
        <sz val="11"/>
        <rFont val="Times New Roman"/>
        <family val="1"/>
        <charset val="204"/>
      </rPr>
      <t xml:space="preserve"> Товара </t>
    </r>
  </si>
  <si>
    <t>Наименьшее ценовое предложение</t>
  </si>
  <si>
    <t>шт (таблетка)</t>
  </si>
  <si>
    <t xml:space="preserve">Размещенная информация по поставке в ЕИС </t>
  </si>
  <si>
    <r>
      <t xml:space="preserve">Цена за </t>
    </r>
    <r>
      <rPr>
        <b/>
        <u/>
        <sz val="11"/>
        <rFont val="Times New Roman"/>
        <family val="1"/>
        <charset val="204"/>
      </rPr>
      <t>упаковку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Товара без НДС и оптовой надбавки в соответствии с протоколом (фактическая отпускная цена становленная производителем)</t>
    </r>
  </si>
  <si>
    <t>Изониазид</t>
  </si>
  <si>
    <t>Аминосалициловая кислота</t>
  </si>
  <si>
    <t>Этионамид</t>
  </si>
  <si>
    <t>Да</t>
  </si>
  <si>
    <t xml:space="preserve">             В целях получения ценовой информации в отношении предполагаемого к поставке товара для определения НМЦК был направлен запрос №152 от 29.03.2023г. о предоставлении ценовой информации не менее чем 5 (пяти) потенциальным Поставщикам. На запрос было представлено три ценовых предложения от Поставщиков, на основании которых было проведено определение однородности совокупности значений выявленных цен.
</t>
  </si>
  <si>
    <t xml:space="preserve">Вл.Вып.к.Перв.Уп.Втор.Уп.Пр.Общество с ограниченной ответственностью "ФармКонцепт" &amp;#x0D;
(ООО "ФармКонцепт"), Россия (6949005941); </t>
  </si>
  <si>
    <t>таблетки, покрытые пленочной оболочкой, 250 мг, 10 шт. - упаковки ячейковые контурные (5)  - пачки картонные</t>
  </si>
  <si>
    <t>ЛП-007318</t>
  </si>
  <si>
    <t>03.11.2022 
1421/20-22</t>
  </si>
  <si>
    <t>таблетки, покрытые пленочной оболочкой, 250 мг, 50 шт. - банки (1)  - пачки картонные (для стационаров)</t>
  </si>
  <si>
    <t>таблетки, покрытые пленочной оболочкой, 250 мг, 100 шт. - банка (1)  - пачка картонная</t>
  </si>
  <si>
    <t>25.01.2023 
42/20-23</t>
  </si>
  <si>
    <r>
  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 </t>
    </r>
    <r>
      <rPr>
        <sz val="11"/>
        <color rgb="FFFF0000"/>
        <rFont val="Times New Roman"/>
        <family val="1"/>
        <charset val="204"/>
      </rPr>
      <t>(по март 2022г.)</t>
    </r>
    <r>
      <rPr>
        <sz val="11"/>
        <color theme="1"/>
        <rFont val="Times New Roman"/>
        <family val="1"/>
        <charset val="204"/>
      </rPr>
      <t xml:space="preserve">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</t>
    </r>
  </si>
  <si>
    <t>отсутствуют закупки за требуемый промежуток времени</t>
  </si>
  <si>
    <t xml:space="preserve">б) 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завершено, не применялся, так как у заказчика отсутствуют контракты, удовлетворяющие условиям применения данного метода расчета. 
</t>
  </si>
  <si>
    <t>а) 2 метода расчета: метод сопоставимых рыночных цен (анализ рынка) по коммерческим предложением получиным заказчиком, тарифный метод в соответствии с частями 2-6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</si>
  <si>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Приложение №2 к извещению 
об осуществлении закупки
</t>
  </si>
  <si>
    <t>штука</t>
  </si>
  <si>
    <t>1.</t>
  </si>
  <si>
    <t>Экономист __________________________/С.А. Карпова/</t>
  </si>
  <si>
    <r>
  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 </t>
    </r>
    <r>
      <rPr>
        <b/>
        <sz val="12"/>
        <color rgb="FF0070C0"/>
        <rFont val="Times New Roman"/>
        <family val="1"/>
        <charset val="204"/>
      </rPr>
      <t>(не ранее февраля 2023г.)</t>
    </r>
    <r>
      <rPr>
        <sz val="12"/>
        <color theme="1"/>
        <rFont val="Times New Roman"/>
        <family val="1"/>
        <charset val="204"/>
      </rPr>
      <t xml:space="preserve">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</t>
    </r>
  </si>
  <si>
    <r>
      <t xml:space="preserve">Цена за </t>
    </r>
    <r>
      <rPr>
        <b/>
        <u/>
        <sz val="10"/>
        <rFont val="Times New Roman"/>
        <family val="1"/>
        <charset val="204"/>
      </rPr>
      <t>упаковку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Товара согласно протоколу согласования цен на ЖНВЛП</t>
    </r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</si>
  <si>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</si>
  <si>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Номер и дата контракта (Номер реестровой записи_)</t>
  </si>
  <si>
    <t>Дата поставки товара</t>
  </si>
  <si>
    <t>не закупался</t>
  </si>
  <si>
    <t>Бромокриптин</t>
  </si>
  <si>
    <t>таблетки</t>
  </si>
  <si>
    <t>2,5 мг</t>
  </si>
  <si>
    <t>Дата подготовки обоснования НМЦК 03.05.2024 г.</t>
  </si>
  <si>
    <t>2,5  мг</t>
  </si>
  <si>
    <t>21.20.10.234-000018-1-00022-0000000000000</t>
  </si>
  <si>
    <t>Коммерческое предложение №1 (вх.№611 от 21.03.2024)</t>
  </si>
  <si>
    <t>Коммерческое предложение №2 (вх.№613 от 21.03.2024)</t>
  </si>
  <si>
    <t>Коммерческое предложение №3 (вх.№615 от 21.03.2024)</t>
  </si>
  <si>
    <t>таблетки, 2.5 мг, 30 шт. - упаковки ячейковые контурные (1) - пачки картонные</t>
  </si>
  <si>
    <t>Вл.Вып.к.Перв.Уп.Втор.Уп.Пр.Общество с ограниченной ответственностью "Озон" (ООО "Озон"), Россия (6345002063);</t>
  </si>
  <si>
    <t>ЛП-№(000561)-(РГ-RU)</t>
  </si>
  <si>
    <t>11.04.2024 445/20-24</t>
  </si>
  <si>
    <t>таблетки, 2.5 мг, 30 шт. - банки (1) - пачки картонные</t>
  </si>
  <si>
    <t>Бромокриптин-Рихтер</t>
  </si>
  <si>
    <t>таблетки, 2.5 мг, 30 шт. - флакон (1) - пачка картонная</t>
  </si>
  <si>
    <t>Вл.Вып.к.Перв.Уп.Втор.Уп.Пр.ОАО "Гедеон Рихтер", Венгрия (HU10484878);</t>
  </si>
  <si>
    <t>ЛП-№(002402)-(РГ-RU)</t>
  </si>
  <si>
    <t>21.06.2023 25-7-4254826-изм</t>
  </si>
  <si>
    <t>22.12.2022 25-7-4237114-ОПР-изм</t>
  </si>
  <si>
    <t>таблетки, 2.5 мг, 30 шт. - флаконы (1) - пачки картонные</t>
  </si>
  <si>
    <t>П N011972/01</t>
  </si>
  <si>
    <t>21.04.2022 363/20-22</t>
  </si>
  <si>
    <t>07.04.2022 25-7-4209689-ОПР-изм</t>
  </si>
  <si>
    <t>Бромокриптин-КВ</t>
  </si>
  <si>
    <t>таблетки, 2.5 мг, 10 шт. - упаковки ячейковые контурные (3) - пачки картонные</t>
  </si>
  <si>
    <t>Вл.ПАО "Киевский витаминный завод", Украина; Вып.к.Перв.Уп.Втор.Уп.Пр.ПАО "Киевский витаминный завод", Украина;</t>
  </si>
  <si>
    <t>ЛСР-001388/10</t>
  </si>
  <si>
    <t>18.12.2020 (653/20-20-ОПР)</t>
  </si>
  <si>
    <t>Объект закупки: Поставка лекарственного препарата для медицинского применения Бромокриптин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</si>
</sst>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₽&quot;"/>
    <numFmt numFmtId="165" formatCode="0.000000"/>
    <numFmt numFmtId="166" formatCode="[$-10419]###\ ###"/>
    <numFmt numFmtId="167" formatCode="[$-10419]###\ ###\ ##0.00"/>
    <numFmt numFmtId="168" formatCode="0.00000"/>
  </numFmts>
  <fonts count="28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rgb="FF00B05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85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5" fillId="3" borderId="1" xfId="0" applyFont="1" applyFill="1" applyBorder="1" applyAlignment="1" applyProtection="1">
      <alignment horizontal="center" vertical="center" wrapText="1" readingOrder="1"/>
      <protection locked="0"/>
    </xf>
    <xf numFmtId="2" fontId="15" fillId="3" borderId="1" xfId="0" applyNumberFormat="1" applyFont="1" applyFill="1" applyBorder="1" applyAlignment="1" applyProtection="1">
      <alignment horizontal="center" vertical="center" wrapText="1" readingOrder="1"/>
      <protection locked="0"/>
    </xf>
    <xf numFmtId="2" fontId="9" fillId="0" borderId="0" xfId="0" applyNumberFormat="1" applyFont="1" applyAlignment="1">
      <alignment wrapText="1"/>
    </xf>
    <xf numFmtId="0" fontId="5" fillId="0" borderId="0" xfId="0" applyFont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/>
    <xf numFmtId="0" fontId="1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2" fontId="9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4" fontId="8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/>
    <xf numFmtId="0" fontId="9" fillId="2" borderId="0" xfId="0" applyFont="1" applyFill="1" applyBorder="1" applyAlignment="1">
      <alignment wrapText="1"/>
    </xf>
    <xf numFmtId="164" fontId="8" fillId="2" borderId="0" xfId="0" applyNumberFormat="1" applyFont="1" applyFill="1" applyBorder="1" applyAlignment="1">
      <alignment wrapText="1"/>
    </xf>
    <xf numFmtId="164" fontId="8" fillId="0" borderId="0" xfId="0" applyNumberFormat="1" applyFont="1"/>
    <xf numFmtId="0" fontId="12" fillId="0" borderId="0" xfId="0" applyFont="1" applyAlignment="1">
      <alignment vertical="top"/>
    </xf>
    <xf numFmtId="4" fontId="9" fillId="0" borderId="0" xfId="0" applyNumberFormat="1" applyFont="1"/>
    <xf numFmtId="0" fontId="12" fillId="0" borderId="0" xfId="0" applyFont="1" applyAlignment="1">
      <alignment vertical="center"/>
    </xf>
    <xf numFmtId="0" fontId="12" fillId="0" borderId="0" xfId="0" applyFont="1"/>
    <xf numFmtId="0" fontId="18" fillId="0" borderId="0" xfId="0" applyFont="1" applyProtection="1">
      <protection locked="0"/>
    </xf>
    <xf numFmtId="0" fontId="9" fillId="0" borderId="0" xfId="0" applyFont="1" applyAlignment="1" applyProtection="1">
      <alignment horizontal="left" vertical="center"/>
      <protection locked="0"/>
    </xf>
    <xf numFmtId="4" fontId="18" fillId="0" borderId="0" xfId="0" applyNumberFormat="1" applyFont="1" applyProtection="1">
      <protection locked="0"/>
    </xf>
    <xf numFmtId="0" fontId="18" fillId="0" borderId="0" xfId="0" applyFont="1" applyBorder="1" applyProtection="1">
      <protection locked="0"/>
    </xf>
    <xf numFmtId="0" fontId="12" fillId="0" borderId="0" xfId="2" applyFont="1" applyAlignment="1" applyProtection="1">
      <alignment vertical="center"/>
      <protection locked="0"/>
    </xf>
    <xf numFmtId="4" fontId="9" fillId="0" borderId="1" xfId="0" applyNumberFormat="1" applyFont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14" fontId="19" fillId="0" borderId="7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4" fontId="20" fillId="0" borderId="7" xfId="0" applyNumberFormat="1" applyFont="1" applyBorder="1" applyAlignment="1">
      <alignment horizontal="lef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168" fontId="4" fillId="2" borderId="8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textRotation="90" wrapText="1"/>
    </xf>
    <xf numFmtId="0" fontId="12" fillId="0" borderId="1" xfId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4" fillId="2" borderId="1" xfId="0" applyFont="1" applyFill="1" applyBorder="1" applyAlignment="1">
      <alignment horizontal="center" vertical="top" wrapText="1"/>
    </xf>
    <xf numFmtId="0" fontId="24" fillId="2" borderId="10" xfId="0" applyFont="1" applyFill="1" applyBorder="1" applyAlignment="1">
      <alignment horizontal="left" vertical="top" wrapText="1"/>
    </xf>
    <xf numFmtId="0" fontId="24" fillId="2" borderId="3" xfId="0" applyFont="1" applyFill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3" fontId="24" fillId="2" borderId="1" xfId="0" applyNumberFormat="1" applyFont="1" applyFill="1" applyBorder="1" applyAlignment="1">
      <alignment horizontal="center" vertical="center" wrapText="1"/>
    </xf>
    <xf numFmtId="0" fontId="24" fillId="0" borderId="3" xfId="0" applyFont="1" applyBorder="1" applyAlignment="1">
      <alignment vertical="top" wrapText="1"/>
    </xf>
    <xf numFmtId="14" fontId="24" fillId="2" borderId="11" xfId="0" applyNumberFormat="1" applyFont="1" applyFill="1" applyBorder="1" applyAlignment="1">
      <alignment horizontal="left" vertical="center" wrapText="1"/>
    </xf>
    <xf numFmtId="168" fontId="24" fillId="2" borderId="10" xfId="0" applyNumberFormat="1" applyFont="1" applyFill="1" applyBorder="1" applyAlignment="1">
      <alignment horizontal="center" vertical="center" wrapText="1"/>
    </xf>
    <xf numFmtId="2" fontId="26" fillId="2" borderId="10" xfId="0" applyNumberFormat="1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24" fillId="2" borderId="1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2" fontId="9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2" fontId="9" fillId="0" borderId="3" xfId="0" applyNumberFormat="1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14" fontId="11" fillId="4" borderId="0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 applyProtection="1">
      <alignment horizontal="left" vertical="top" wrapText="1" readingOrder="1"/>
      <protection locked="0"/>
    </xf>
    <xf numFmtId="0" fontId="15" fillId="0" borderId="9" xfId="0" applyFont="1" applyBorder="1" applyAlignment="1" applyProtection="1">
      <alignment vertical="top" wrapText="1" readingOrder="1"/>
      <protection locked="0"/>
    </xf>
    <xf numFmtId="166" fontId="15" fillId="0" borderId="9" xfId="0" applyNumberFormat="1" applyFont="1" applyBorder="1" applyAlignment="1" applyProtection="1">
      <alignment horizontal="center" vertical="top" wrapText="1" readingOrder="1"/>
      <protection locked="0"/>
    </xf>
    <xf numFmtId="167" fontId="15" fillId="0" borderId="9" xfId="0" applyNumberFormat="1" applyFont="1" applyBorder="1" applyAlignment="1" applyProtection="1">
      <alignment vertical="top" wrapText="1" readingOrder="1"/>
      <protection locked="0"/>
    </xf>
    <xf numFmtId="2" fontId="15" fillId="0" borderId="9" xfId="0" applyNumberFormat="1" applyFont="1" applyBorder="1" applyAlignment="1" applyProtection="1">
      <alignment horizontal="center" vertical="top" wrapText="1" readingOrder="1"/>
      <protection locked="0"/>
    </xf>
    <xf numFmtId="0" fontId="15" fillId="0" borderId="12" xfId="0" applyFont="1" applyBorder="1" applyAlignment="1" applyProtection="1">
      <alignment horizontal="center" vertical="top" wrapText="1" readingOrder="1"/>
      <protection locked="0"/>
    </xf>
    <xf numFmtId="0" fontId="11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164" fontId="8" fillId="0" borderId="0" xfId="0" applyNumberFormat="1" applyFont="1" applyBorder="1" applyAlignment="1">
      <alignment horizontal="left" vertical="center"/>
    </xf>
    <xf numFmtId="0" fontId="12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4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4</xdr:row>
      <xdr:rowOff>26670</xdr:rowOff>
    </xdr:from>
    <xdr:to>
      <xdr:col>5</xdr:col>
      <xdr:colOff>836976</xdr:colOff>
      <xdr:row>4</xdr:row>
      <xdr:rowOff>236221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tabSelected="1" zoomScale="75" zoomScaleNormal="75" workbookViewId="0">
      <selection activeCell="A7" sqref="A7:P7"/>
    </sheetView>
  </sheetViews>
  <sheetFormatPr defaultColWidth="8.85546875" defaultRowHeight="15.75" x14ac:dyDescent="0.25"/>
  <cols>
    <col min="1" max="1" width="4" style="24" customWidth="1"/>
    <col min="2" max="2" width="11" style="24" customWidth="1"/>
    <col min="3" max="3" width="23.28515625" style="24" customWidth="1"/>
    <col min="4" max="4" width="24" style="24" customWidth="1"/>
    <col min="5" max="5" width="21.85546875" style="24" customWidth="1"/>
    <col min="6" max="6" width="31.140625" style="24" customWidth="1"/>
    <col min="7" max="7" width="21" style="24" customWidth="1"/>
    <col min="8" max="8" width="22.7109375" style="24" customWidth="1"/>
    <col min="9" max="9" width="16.140625" style="24" customWidth="1"/>
    <col min="10" max="10" width="15.7109375" style="24" customWidth="1"/>
    <col min="11" max="11" width="15.7109375" style="24" hidden="1" customWidth="1"/>
    <col min="12" max="12" width="14.85546875" style="24" customWidth="1"/>
    <col min="13" max="13" width="11.85546875" style="24" customWidth="1"/>
    <col min="14" max="14" width="18.5703125" style="24" customWidth="1"/>
    <col min="15" max="15" width="20.85546875" style="24" customWidth="1"/>
    <col min="16" max="16" width="23.7109375" style="24" customWidth="1"/>
    <col min="17" max="17" width="13.85546875" style="24" customWidth="1"/>
    <col min="18" max="19" width="10.42578125" style="24" customWidth="1"/>
    <col min="20" max="20" width="11.7109375" style="24" customWidth="1"/>
    <col min="21" max="21" width="15.42578125" style="24" customWidth="1"/>
    <col min="22" max="23" width="13.7109375" style="24" customWidth="1"/>
    <col min="24" max="16384" width="8.85546875" style="24"/>
  </cols>
  <sheetData>
    <row r="1" spans="1:23" ht="46.5" customHeight="1" x14ac:dyDescent="0.25">
      <c r="M1" s="153" t="s">
        <v>87</v>
      </c>
      <c r="N1" s="154"/>
      <c r="O1" s="154"/>
      <c r="P1" s="154"/>
    </row>
    <row r="2" spans="1:23" ht="33" customHeight="1" x14ac:dyDescent="0.25">
      <c r="A2" s="160" t="s">
        <v>6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23" ht="30" customHeight="1" x14ac:dyDescent="0.25"/>
    <row r="4" spans="1:23" ht="52.15" customHeight="1" x14ac:dyDescent="0.25">
      <c r="A4" s="161" t="s">
        <v>27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</row>
    <row r="5" spans="1:23" ht="25.5" customHeight="1" x14ac:dyDescent="0.25">
      <c r="A5" s="157" t="s">
        <v>9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</row>
    <row r="6" spans="1:23" ht="33" customHeight="1" x14ac:dyDescent="0.25">
      <c r="A6" s="157" t="s">
        <v>28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</row>
    <row r="7" spans="1:23" ht="33.75" customHeight="1" x14ac:dyDescent="0.25">
      <c r="A7" s="162" t="s">
        <v>126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27"/>
    </row>
    <row r="8" spans="1:23" ht="133.5" customHeight="1" x14ac:dyDescent="0.25">
      <c r="A8" s="103" t="s">
        <v>0</v>
      </c>
      <c r="B8" s="104" t="s">
        <v>25</v>
      </c>
      <c r="C8" s="103" t="s">
        <v>1</v>
      </c>
      <c r="D8" s="103" t="s">
        <v>19</v>
      </c>
      <c r="E8" s="103" t="s">
        <v>20</v>
      </c>
      <c r="F8" s="103" t="s">
        <v>21</v>
      </c>
      <c r="G8" s="103" t="s">
        <v>22</v>
      </c>
      <c r="H8" s="103" t="s">
        <v>23</v>
      </c>
      <c r="I8" s="103" t="s">
        <v>14</v>
      </c>
      <c r="J8" s="103" t="s">
        <v>47</v>
      </c>
      <c r="K8" s="103"/>
      <c r="L8" s="103" t="s">
        <v>48</v>
      </c>
      <c r="M8" s="103" t="s">
        <v>49</v>
      </c>
      <c r="N8" s="103" t="s">
        <v>16</v>
      </c>
      <c r="O8" s="103" t="s">
        <v>65</v>
      </c>
      <c r="P8" s="149" t="s">
        <v>7</v>
      </c>
    </row>
    <row r="9" spans="1:23" ht="68.25" customHeight="1" x14ac:dyDescent="0.25">
      <c r="A9" s="103">
        <v>1</v>
      </c>
      <c r="B9" s="103">
        <v>181123</v>
      </c>
      <c r="C9" s="103" t="s">
        <v>97</v>
      </c>
      <c r="D9" s="105" t="str">
        <f>'Справочник лекарств'!C9</f>
        <v>21.20.10.234-000018-1-00022-0000000000000</v>
      </c>
      <c r="E9" s="67" t="s">
        <v>68</v>
      </c>
      <c r="F9" s="103" t="s">
        <v>98</v>
      </c>
      <c r="G9" s="103" t="s">
        <v>99</v>
      </c>
      <c r="H9" s="103" t="s">
        <v>74</v>
      </c>
      <c r="I9" s="106">
        <v>2400</v>
      </c>
      <c r="J9" s="107">
        <f>'Выбор минимального значения'!L5</f>
        <v>8.33</v>
      </c>
      <c r="K9" s="107">
        <f>J9*30</f>
        <v>249.9</v>
      </c>
      <c r="L9" s="108">
        <f>J9*1.1</f>
        <v>9.1630000000000003</v>
      </c>
      <c r="M9" s="109">
        <v>0.12</v>
      </c>
      <c r="N9" s="108">
        <f>L9*1.12</f>
        <v>10.262560000000001</v>
      </c>
      <c r="O9" s="107">
        <v>10.26</v>
      </c>
      <c r="P9" s="151">
        <f>O9*I9</f>
        <v>24624</v>
      </c>
    </row>
    <row r="10" spans="1:23" ht="63" customHeight="1" x14ac:dyDescent="0.25">
      <c r="A10" s="159"/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10"/>
      <c r="O10" s="110"/>
      <c r="P10" s="152">
        <f>SUM(P9:P9)</f>
        <v>24624</v>
      </c>
    </row>
    <row r="11" spans="1:23" ht="24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98"/>
      <c r="L11" s="29"/>
      <c r="M11" s="29"/>
      <c r="N11" s="29"/>
      <c r="O11" s="29"/>
      <c r="P11" s="30"/>
      <c r="Q11" s="31"/>
      <c r="R11" s="31"/>
      <c r="S11" s="31"/>
      <c r="T11" s="31"/>
      <c r="U11" s="32"/>
      <c r="V11" s="32"/>
      <c r="W11" s="33"/>
    </row>
    <row r="12" spans="1:23" ht="25.5" customHeight="1" x14ac:dyDescent="0.25">
      <c r="A12" s="29"/>
      <c r="B12" s="29"/>
      <c r="C12" s="29"/>
      <c r="D12" s="155" t="s">
        <v>37</v>
      </c>
      <c r="E12" s="155"/>
      <c r="F12" s="155"/>
      <c r="G12" s="155"/>
      <c r="H12" s="155"/>
      <c r="I12" s="163">
        <f>P10</f>
        <v>24624</v>
      </c>
      <c r="J12" s="163"/>
      <c r="K12" s="99"/>
      <c r="L12" s="29"/>
      <c r="M12" s="29"/>
      <c r="N12" s="29"/>
      <c r="O12" s="29"/>
      <c r="P12" s="30"/>
      <c r="Q12" s="31"/>
      <c r="R12" s="31"/>
      <c r="S12" s="31"/>
      <c r="T12" s="31"/>
      <c r="U12" s="32"/>
      <c r="V12" s="32"/>
      <c r="W12" s="33"/>
    </row>
    <row r="13" spans="1:23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98"/>
      <c r="L13" s="29"/>
      <c r="M13" s="29"/>
      <c r="N13" s="29"/>
      <c r="O13" s="29"/>
      <c r="P13" s="30"/>
      <c r="W13" s="34"/>
    </row>
    <row r="14" spans="1:23" ht="22.5" customHeight="1" x14ac:dyDescent="0.25">
      <c r="A14" s="35" t="s">
        <v>51</v>
      </c>
      <c r="B14" s="29"/>
      <c r="C14" s="29"/>
      <c r="D14" s="29"/>
      <c r="E14" s="29"/>
      <c r="F14" s="29"/>
      <c r="G14" s="29"/>
      <c r="H14" s="29"/>
      <c r="I14" s="29"/>
      <c r="J14" s="29"/>
      <c r="K14" s="98"/>
      <c r="L14" s="29"/>
      <c r="M14" s="29"/>
      <c r="N14" s="29"/>
      <c r="O14" s="29"/>
      <c r="P14" s="30"/>
      <c r="W14" s="34"/>
    </row>
    <row r="15" spans="1:23" ht="24" customHeight="1" x14ac:dyDescent="0.25">
      <c r="A15" s="35" t="s">
        <v>52</v>
      </c>
      <c r="B15" s="35"/>
      <c r="P15" s="36"/>
    </row>
    <row r="16" spans="1:23" ht="75" customHeight="1" x14ac:dyDescent="0.25">
      <c r="A16" s="157" t="s">
        <v>50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</row>
    <row r="17" spans="2:20" ht="33.75" customHeight="1" x14ac:dyDescent="0.25">
      <c r="E17" s="37"/>
      <c r="F17" s="38"/>
      <c r="G17" s="38"/>
      <c r="H17" s="38"/>
      <c r="I17" s="38"/>
      <c r="J17" s="38"/>
      <c r="K17" s="38"/>
      <c r="Q17" s="37"/>
    </row>
    <row r="18" spans="2:20" ht="30" customHeight="1" x14ac:dyDescent="0.25">
      <c r="B18" s="156" t="s">
        <v>100</v>
      </c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</row>
    <row r="19" spans="2:20" ht="41.25" customHeight="1" x14ac:dyDescent="0.25">
      <c r="B19" s="39"/>
      <c r="C19" s="43" t="s">
        <v>54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41"/>
      <c r="O19" s="39"/>
      <c r="P19" s="39"/>
      <c r="Q19" s="39"/>
      <c r="R19" s="39"/>
      <c r="S19" s="39"/>
      <c r="T19" s="42"/>
    </row>
    <row r="20" spans="2:20" ht="58.15" customHeight="1" x14ac:dyDescent="0.25">
      <c r="B20" s="39"/>
      <c r="C20" s="40" t="s">
        <v>90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41"/>
      <c r="O20" s="39"/>
      <c r="P20" s="39"/>
      <c r="Q20" s="39"/>
      <c r="R20" s="39"/>
      <c r="S20" s="39"/>
      <c r="T20" s="42"/>
    </row>
  </sheetData>
  <mergeCells count="11">
    <mergeCell ref="M1:P1"/>
    <mergeCell ref="D12:H12"/>
    <mergeCell ref="B18:T18"/>
    <mergeCell ref="A16:P16"/>
    <mergeCell ref="A10:M10"/>
    <mergeCell ref="A2:P2"/>
    <mergeCell ref="A4:P4"/>
    <mergeCell ref="A5:P5"/>
    <mergeCell ref="A6:P6"/>
    <mergeCell ref="A7:P7"/>
    <mergeCell ref="I12:J12"/>
  </mergeCells>
  <printOptions horizontalCentered="1"/>
  <pageMargins left="0.39370078740157483" right="0.39370078740157483" top="0.82677165354330717" bottom="0.19685039370078741" header="0.39370078740157483" footer="0.39370078740157483"/>
  <pageSetup paperSize="9" scale="3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3"/>
  <sheetViews>
    <sheetView zoomScale="80" zoomScaleNormal="80" workbookViewId="0">
      <selection activeCell="L5" sqref="L5"/>
    </sheetView>
  </sheetViews>
  <sheetFormatPr defaultColWidth="8.85546875" defaultRowHeight="15.75" x14ac:dyDescent="0.25"/>
  <cols>
    <col min="1" max="1" width="4.7109375" style="24" customWidth="1"/>
    <col min="2" max="2" width="22.28515625" style="24" customWidth="1"/>
    <col min="3" max="3" width="22.7109375" style="24" customWidth="1"/>
    <col min="4" max="4" width="16.42578125" style="24" customWidth="1"/>
    <col min="5" max="5" width="30.28515625" style="24" customWidth="1"/>
    <col min="6" max="6" width="12.7109375" style="24" customWidth="1"/>
    <col min="7" max="7" width="22.28515625" style="24" customWidth="1"/>
    <col min="8" max="8" width="20.140625" style="24" customWidth="1"/>
    <col min="9" max="9" width="22.5703125" style="24" customWidth="1"/>
    <col min="10" max="10" width="23.85546875" style="24" customWidth="1"/>
    <col min="11" max="11" width="18.28515625" style="24" customWidth="1"/>
    <col min="12" max="12" width="21.85546875" style="24" customWidth="1"/>
    <col min="13" max="16384" width="8.85546875" style="24"/>
  </cols>
  <sheetData>
    <row r="2" spans="1:12" ht="28.5" customHeight="1" x14ac:dyDescent="0.25">
      <c r="A2" s="165" t="s">
        <v>8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4" spans="1:12" ht="157.5" customHeight="1" x14ac:dyDescent="0.25">
      <c r="A4" s="25" t="s">
        <v>0</v>
      </c>
      <c r="B4" s="8" t="s">
        <v>1</v>
      </c>
      <c r="C4" s="8" t="s">
        <v>19</v>
      </c>
      <c r="D4" s="8" t="s">
        <v>20</v>
      </c>
      <c r="E4" s="26" t="s">
        <v>21</v>
      </c>
      <c r="F4" s="8" t="s">
        <v>22</v>
      </c>
      <c r="G4" s="8" t="s">
        <v>23</v>
      </c>
      <c r="H4" s="8" t="s">
        <v>5</v>
      </c>
      <c r="I4" s="8" t="s">
        <v>4</v>
      </c>
      <c r="J4" s="8" t="s">
        <v>46</v>
      </c>
      <c r="K4" s="8" t="s">
        <v>13</v>
      </c>
      <c r="L4" s="26" t="s">
        <v>10</v>
      </c>
    </row>
    <row r="5" spans="1:12" ht="90.75" customHeight="1" x14ac:dyDescent="0.25">
      <c r="A5" s="8">
        <v>1</v>
      </c>
      <c r="B5" s="96" t="str">
        <f>'Справочник лекарств'!B9</f>
        <v>Бромокриптин</v>
      </c>
      <c r="C5" s="48" t="str">
        <f>'Справочник лекарств'!C9</f>
        <v>21.20.10.234-000018-1-00022-0000000000000</v>
      </c>
      <c r="D5" s="47" t="str">
        <f>'Справочник лекарств'!D9</f>
        <v>штука</v>
      </c>
      <c r="E5" s="8" t="str">
        <f>'Справочник лекарств'!E9</f>
        <v>таблетки</v>
      </c>
      <c r="F5" s="8" t="str">
        <f>'Справочник лекарств'!F9</f>
        <v>2,5  мг</v>
      </c>
      <c r="G5" s="8" t="s">
        <v>74</v>
      </c>
      <c r="H5" s="28">
        <f>'тарифный метод (только ЖНВЛП)'!K16</f>
        <v>8.33</v>
      </c>
      <c r="I5" s="44">
        <f>'анализ рынка'!O9</f>
        <v>8.33</v>
      </c>
      <c r="J5" s="44" t="s">
        <v>15</v>
      </c>
      <c r="K5" s="45" t="s">
        <v>15</v>
      </c>
      <c r="L5" s="150">
        <v>8.33</v>
      </c>
    </row>
    <row r="7" spans="1:12" x14ac:dyDescent="0.25">
      <c r="A7" s="166" t="s">
        <v>17</v>
      </c>
      <c r="B7" s="166"/>
      <c r="C7" s="166"/>
      <c r="D7" s="166"/>
      <c r="E7" s="166"/>
      <c r="F7" s="166"/>
      <c r="G7" s="166"/>
      <c r="H7" s="166"/>
      <c r="I7" s="166"/>
    </row>
    <row r="8" spans="1:12" ht="53.45" customHeight="1" x14ac:dyDescent="0.25">
      <c r="A8" s="157" t="s">
        <v>29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</row>
    <row r="9" spans="1:12" ht="36.6" customHeight="1" x14ac:dyDescent="0.25">
      <c r="A9" s="164" t="s">
        <v>86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</row>
    <row r="10" spans="1:12" ht="52.9" customHeight="1" x14ac:dyDescent="0.25">
      <c r="A10" s="164" t="s">
        <v>85</v>
      </c>
      <c r="B10" s="164"/>
      <c r="C10" s="164"/>
      <c r="D10" s="164"/>
      <c r="E10" s="164"/>
      <c r="F10" s="164"/>
      <c r="G10" s="164"/>
      <c r="H10" s="164"/>
      <c r="I10" s="164"/>
      <c r="J10" s="164"/>
      <c r="K10" s="164"/>
      <c r="L10" s="164"/>
    </row>
    <row r="11" spans="1:12" ht="49.9" customHeight="1" x14ac:dyDescent="0.25">
      <c r="A11" s="157" t="s">
        <v>62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</row>
    <row r="12" spans="1:12" x14ac:dyDescent="0.25">
      <c r="A12" s="157"/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</row>
    <row r="13" spans="1:12" ht="13.15" customHeight="1" x14ac:dyDescent="0.25">
      <c r="A13" s="157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</row>
  </sheetData>
  <mergeCells count="8">
    <mergeCell ref="A10:L10"/>
    <mergeCell ref="A11:L11"/>
    <mergeCell ref="A12:L12"/>
    <mergeCell ref="A13:L13"/>
    <mergeCell ref="A2:L2"/>
    <mergeCell ref="A8:L8"/>
    <mergeCell ref="A7:I7"/>
    <mergeCell ref="A9:L9"/>
  </mergeCells>
  <pageMargins left="0.78740157480314965" right="0.78740157480314965" top="0.98425196850393704" bottom="0.78740157480314965" header="0.39370078740157483" footer="0.39370078740157483"/>
  <pageSetup paperSize="9" scale="5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"/>
  <sheetViews>
    <sheetView topLeftCell="A8" zoomScale="85" zoomScaleNormal="85" workbookViewId="0">
      <selection activeCell="K16" sqref="K16"/>
    </sheetView>
  </sheetViews>
  <sheetFormatPr defaultColWidth="8.85546875" defaultRowHeight="15.75" x14ac:dyDescent="0.25"/>
  <cols>
    <col min="1" max="1" width="5.140625" style="12" customWidth="1"/>
    <col min="2" max="2" width="18.85546875" style="12" customWidth="1"/>
    <col min="3" max="3" width="20.7109375" style="12" customWidth="1"/>
    <col min="4" max="4" width="33.85546875" style="12" customWidth="1"/>
    <col min="5" max="5" width="44.5703125" style="12" customWidth="1"/>
    <col min="6" max="6" width="17.28515625" style="12" customWidth="1"/>
    <col min="7" max="7" width="13.85546875" style="12" customWidth="1"/>
    <col min="8" max="8" width="20" style="12" customWidth="1"/>
    <col min="9" max="9" width="15.85546875" style="12" customWidth="1"/>
    <col min="10" max="10" width="16.42578125" style="12" customWidth="1"/>
    <col min="11" max="11" width="26.85546875" style="18" customWidth="1"/>
    <col min="12" max="12" width="24.5703125" style="135" customWidth="1"/>
    <col min="13" max="14" width="8.85546875" style="135"/>
    <col min="15" max="16384" width="8.85546875" style="12"/>
  </cols>
  <sheetData>
    <row r="2" spans="1:13" ht="55.5" customHeight="1" x14ac:dyDescent="0.25">
      <c r="A2" s="161" t="s">
        <v>27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34"/>
    </row>
    <row r="3" spans="1:13" ht="17.45" customHeight="1" x14ac:dyDescent="0.25">
      <c r="A3" s="157" t="s">
        <v>42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36"/>
    </row>
    <row r="4" spans="1:13" ht="71.25" customHeight="1" x14ac:dyDescent="0.25">
      <c r="A4" s="157" t="s">
        <v>55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36"/>
    </row>
    <row r="5" spans="1:13" ht="13.1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7"/>
    </row>
    <row r="6" spans="1:13" ht="18.600000000000001" customHeight="1" x14ac:dyDescent="0.25">
      <c r="A6" s="167" t="s">
        <v>5</v>
      </c>
      <c r="B6" s="167"/>
      <c r="C6" s="167"/>
      <c r="D6" s="167"/>
      <c r="E6" s="168"/>
      <c r="F6" s="168"/>
      <c r="G6" s="168"/>
      <c r="H6" s="168"/>
      <c r="I6" s="168"/>
      <c r="J6" s="168"/>
      <c r="K6" s="168"/>
      <c r="L6" s="168"/>
    </row>
    <row r="7" spans="1:13" ht="18.600000000000001" customHeight="1" x14ac:dyDescent="0.25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38"/>
    </row>
    <row r="8" spans="1:13" ht="110.25" customHeight="1" x14ac:dyDescent="0.25">
      <c r="A8" s="67" t="s">
        <v>0</v>
      </c>
      <c r="B8" s="16" t="s">
        <v>26</v>
      </c>
      <c r="C8" s="16" t="s">
        <v>31</v>
      </c>
      <c r="D8" s="16" t="s">
        <v>32</v>
      </c>
      <c r="E8" s="16" t="s">
        <v>33</v>
      </c>
      <c r="F8" s="16" t="s">
        <v>43</v>
      </c>
      <c r="G8" s="17" t="s">
        <v>34</v>
      </c>
      <c r="H8" s="17" t="s">
        <v>40</v>
      </c>
      <c r="I8" s="16" t="s">
        <v>35</v>
      </c>
      <c r="J8" s="16" t="s">
        <v>36</v>
      </c>
      <c r="K8" s="128" t="s">
        <v>41</v>
      </c>
      <c r="L8" s="129"/>
    </row>
    <row r="9" spans="1:13" ht="78.75" hidden="1" x14ac:dyDescent="0.25">
      <c r="A9" s="8">
        <v>3</v>
      </c>
      <c r="B9" s="142" t="s">
        <v>73</v>
      </c>
      <c r="C9" s="143" t="s">
        <v>73</v>
      </c>
      <c r="D9" s="143" t="s">
        <v>77</v>
      </c>
      <c r="E9" s="143" t="s">
        <v>76</v>
      </c>
      <c r="F9" s="144">
        <v>50</v>
      </c>
      <c r="G9" s="145">
        <v>244.43</v>
      </c>
      <c r="H9" s="146">
        <v>4.8886000000000003</v>
      </c>
      <c r="I9" s="143" t="s">
        <v>78</v>
      </c>
      <c r="J9" s="147" t="s">
        <v>79</v>
      </c>
      <c r="K9" s="133"/>
    </row>
    <row r="10" spans="1:13" ht="78.75" hidden="1" x14ac:dyDescent="0.25">
      <c r="A10" s="8">
        <v>3</v>
      </c>
      <c r="B10" s="142" t="s">
        <v>73</v>
      </c>
      <c r="C10" s="143" t="s">
        <v>73</v>
      </c>
      <c r="D10" s="143" t="s">
        <v>80</v>
      </c>
      <c r="E10" s="143" t="s">
        <v>76</v>
      </c>
      <c r="F10" s="144">
        <v>50</v>
      </c>
      <c r="G10" s="145">
        <v>244.43</v>
      </c>
      <c r="H10" s="146">
        <v>4.8886000000000003</v>
      </c>
      <c r="I10" s="143" t="s">
        <v>78</v>
      </c>
      <c r="J10" s="147" t="s">
        <v>79</v>
      </c>
      <c r="K10" s="133"/>
    </row>
    <row r="11" spans="1:13" ht="78.75" hidden="1" x14ac:dyDescent="0.25">
      <c r="A11" s="8">
        <v>3</v>
      </c>
      <c r="B11" s="142" t="s">
        <v>73</v>
      </c>
      <c r="C11" s="143" t="s">
        <v>73</v>
      </c>
      <c r="D11" s="143" t="s">
        <v>81</v>
      </c>
      <c r="E11" s="143" t="s">
        <v>76</v>
      </c>
      <c r="F11" s="144">
        <v>100</v>
      </c>
      <c r="G11" s="145">
        <v>477.14</v>
      </c>
      <c r="H11" s="146">
        <v>4.7713999999999999</v>
      </c>
      <c r="I11" s="143" t="s">
        <v>78</v>
      </c>
      <c r="J11" s="147" t="s">
        <v>82</v>
      </c>
      <c r="K11" s="133"/>
    </row>
    <row r="12" spans="1:13" ht="47.25" x14ac:dyDescent="0.25">
      <c r="A12" s="139">
        <v>1</v>
      </c>
      <c r="B12" s="139" t="s">
        <v>97</v>
      </c>
      <c r="C12" s="139" t="s">
        <v>97</v>
      </c>
      <c r="D12" s="139" t="s">
        <v>106</v>
      </c>
      <c r="E12" s="139" t="s">
        <v>107</v>
      </c>
      <c r="F12" s="139">
        <v>30</v>
      </c>
      <c r="G12" s="139">
        <v>335.04</v>
      </c>
      <c r="H12" s="8">
        <f>G12/F12</f>
        <v>11.168000000000001</v>
      </c>
      <c r="I12" s="139" t="s">
        <v>108</v>
      </c>
      <c r="J12" s="139" t="s">
        <v>109</v>
      </c>
      <c r="K12" s="132"/>
      <c r="L12" s="140"/>
      <c r="M12" s="141"/>
    </row>
    <row r="13" spans="1:13" ht="47.25" x14ac:dyDescent="0.25">
      <c r="A13" s="139">
        <v>2</v>
      </c>
      <c r="B13" s="139" t="s">
        <v>97</v>
      </c>
      <c r="C13" s="139" t="s">
        <v>97</v>
      </c>
      <c r="D13" s="139" t="s">
        <v>110</v>
      </c>
      <c r="E13" s="139" t="s">
        <v>107</v>
      </c>
      <c r="F13" s="139">
        <v>30</v>
      </c>
      <c r="G13" s="139">
        <v>335.04</v>
      </c>
      <c r="H13" s="8">
        <f t="shared" ref="H13:H19" si="0">G13/F13</f>
        <v>11.168000000000001</v>
      </c>
      <c r="I13" s="139" t="s">
        <v>108</v>
      </c>
      <c r="J13" s="139" t="s">
        <v>109</v>
      </c>
      <c r="K13" s="132"/>
      <c r="L13" s="140"/>
      <c r="M13" s="141"/>
    </row>
    <row r="14" spans="1:13" ht="31.5" x14ac:dyDescent="0.25">
      <c r="A14" s="139">
        <v>3</v>
      </c>
      <c r="B14" s="139" t="s">
        <v>97</v>
      </c>
      <c r="C14" s="139" t="s">
        <v>111</v>
      </c>
      <c r="D14" s="139" t="s">
        <v>112</v>
      </c>
      <c r="E14" s="139" t="s">
        <v>113</v>
      </c>
      <c r="F14" s="139">
        <v>30</v>
      </c>
      <c r="G14" s="139">
        <v>363.2</v>
      </c>
      <c r="H14" s="8">
        <f t="shared" si="0"/>
        <v>12.106666666666666</v>
      </c>
      <c r="I14" s="139" t="s">
        <v>114</v>
      </c>
      <c r="J14" s="139" t="s">
        <v>109</v>
      </c>
      <c r="K14" s="132"/>
      <c r="L14" s="140"/>
      <c r="M14" s="141"/>
    </row>
    <row r="15" spans="1:13" ht="31.5" x14ac:dyDescent="0.25">
      <c r="A15" s="139">
        <v>4</v>
      </c>
      <c r="B15" s="139" t="s">
        <v>97</v>
      </c>
      <c r="C15" s="139" t="s">
        <v>111</v>
      </c>
      <c r="D15" s="139" t="s">
        <v>112</v>
      </c>
      <c r="E15" s="139" t="s">
        <v>113</v>
      </c>
      <c r="F15" s="139">
        <v>30</v>
      </c>
      <c r="G15" s="139">
        <v>284.39</v>
      </c>
      <c r="H15" s="8">
        <f t="shared" si="0"/>
        <v>9.4796666666666667</v>
      </c>
      <c r="I15" s="139" t="s">
        <v>114</v>
      </c>
      <c r="J15" s="139" t="s">
        <v>115</v>
      </c>
      <c r="K15" s="130"/>
      <c r="L15" s="140"/>
      <c r="M15" s="141"/>
    </row>
    <row r="16" spans="1:13" ht="47.25" x14ac:dyDescent="0.25">
      <c r="A16" s="148">
        <v>5</v>
      </c>
      <c r="B16" s="148" t="s">
        <v>97</v>
      </c>
      <c r="C16" s="148" t="s">
        <v>97</v>
      </c>
      <c r="D16" s="148" t="s">
        <v>110</v>
      </c>
      <c r="E16" s="148" t="s">
        <v>107</v>
      </c>
      <c r="F16" s="148">
        <v>30</v>
      </c>
      <c r="G16" s="148">
        <v>250</v>
      </c>
      <c r="H16" s="149">
        <f t="shared" si="0"/>
        <v>8.3333333333333339</v>
      </c>
      <c r="I16" s="148" t="s">
        <v>108</v>
      </c>
      <c r="J16" s="148" t="s">
        <v>116</v>
      </c>
      <c r="K16" s="150">
        <v>8.33</v>
      </c>
      <c r="L16" s="140"/>
      <c r="M16" s="141"/>
    </row>
    <row r="17" spans="1:13" ht="31.5" x14ac:dyDescent="0.25">
      <c r="A17" s="139">
        <v>6</v>
      </c>
      <c r="B17" s="139" t="s">
        <v>97</v>
      </c>
      <c r="C17" s="139" t="s">
        <v>111</v>
      </c>
      <c r="D17" s="139" t="s">
        <v>117</v>
      </c>
      <c r="E17" s="139" t="s">
        <v>113</v>
      </c>
      <c r="F17" s="139">
        <v>30</v>
      </c>
      <c r="G17" s="139">
        <v>284.39</v>
      </c>
      <c r="H17" s="8">
        <f t="shared" si="0"/>
        <v>9.4796666666666667</v>
      </c>
      <c r="I17" s="139" t="s">
        <v>118</v>
      </c>
      <c r="J17" s="139" t="s">
        <v>119</v>
      </c>
      <c r="K17" s="130"/>
      <c r="L17" s="140"/>
      <c r="M17" s="141"/>
    </row>
    <row r="18" spans="1:13" ht="47.25" x14ac:dyDescent="0.25">
      <c r="A18" s="139">
        <v>7</v>
      </c>
      <c r="B18" s="139" t="s">
        <v>97</v>
      </c>
      <c r="C18" s="139" t="s">
        <v>97</v>
      </c>
      <c r="D18" s="139" t="s">
        <v>106</v>
      </c>
      <c r="E18" s="139" t="s">
        <v>107</v>
      </c>
      <c r="F18" s="139">
        <v>30</v>
      </c>
      <c r="G18" s="139">
        <v>250</v>
      </c>
      <c r="H18" s="8">
        <f t="shared" si="0"/>
        <v>8.3333333333333339</v>
      </c>
      <c r="I18" s="139" t="s">
        <v>108</v>
      </c>
      <c r="J18" s="139" t="s">
        <v>120</v>
      </c>
      <c r="K18" s="130"/>
      <c r="L18" s="140"/>
      <c r="M18" s="141"/>
    </row>
    <row r="19" spans="1:13" ht="47.25" x14ac:dyDescent="0.25">
      <c r="A19" s="139">
        <v>8</v>
      </c>
      <c r="B19" s="139" t="s">
        <v>97</v>
      </c>
      <c r="C19" s="139" t="s">
        <v>121</v>
      </c>
      <c r="D19" s="139" t="s">
        <v>122</v>
      </c>
      <c r="E19" s="139" t="s">
        <v>123</v>
      </c>
      <c r="F19" s="139">
        <v>30</v>
      </c>
      <c r="G19" s="139">
        <v>186.58</v>
      </c>
      <c r="H19" s="8">
        <f t="shared" si="0"/>
        <v>6.219333333333334</v>
      </c>
      <c r="I19" s="139" t="s">
        <v>124</v>
      </c>
      <c r="J19" s="139" t="s">
        <v>125</v>
      </c>
      <c r="K19" s="130"/>
      <c r="L19" s="140"/>
      <c r="M19" s="141"/>
    </row>
  </sheetData>
  <autoFilter ref="A8:K8"/>
  <mergeCells count="4">
    <mergeCell ref="A6:L6"/>
    <mergeCell ref="A2:K2"/>
    <mergeCell ref="A4:K4"/>
    <mergeCell ref="A3:K3"/>
  </mergeCells>
  <pageMargins left="0.78740157480314965" right="0.78740157480314965" top="0.98425196850393704" bottom="0.78740157480314965" header="0.39370078740157483" footer="0.39370078740157483"/>
  <pageSetup paperSize="9" scale="4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1"/>
  <sheetViews>
    <sheetView zoomScale="85" zoomScaleNormal="85" workbookViewId="0">
      <selection activeCell="C22" sqref="C22"/>
    </sheetView>
  </sheetViews>
  <sheetFormatPr defaultColWidth="9.140625" defaultRowHeight="15" x14ac:dyDescent="0.25"/>
  <cols>
    <col min="1" max="1" width="5.7109375" style="21" customWidth="1"/>
    <col min="2" max="2" width="27.140625" style="21" customWidth="1"/>
    <col min="3" max="3" width="34" style="21" customWidth="1"/>
    <col min="4" max="4" width="17.7109375" style="21" customWidth="1"/>
    <col min="5" max="5" width="26" style="21" customWidth="1"/>
    <col min="6" max="6" width="17" style="21" customWidth="1"/>
    <col min="7" max="7" width="15.28515625" style="51" customWidth="1"/>
    <col min="8" max="8" width="36.140625" style="21" customWidth="1"/>
    <col min="9" max="9" width="16.5703125" style="21" customWidth="1"/>
    <col min="10" max="10" width="21.85546875" style="21" customWidth="1"/>
    <col min="11" max="11" width="24.5703125" style="21" customWidth="1"/>
    <col min="12" max="16384" width="9.140625" style="21"/>
  </cols>
  <sheetData>
    <row r="2" spans="1:11" ht="45" customHeight="1" x14ac:dyDescent="0.25">
      <c r="A2" s="171" t="s">
        <v>27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28.9" customHeight="1" x14ac:dyDescent="0.25">
      <c r="A3" s="170" t="s">
        <v>44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</row>
    <row r="4" spans="1:11" ht="71.45" customHeight="1" x14ac:dyDescent="0.25">
      <c r="A4" s="170" t="s">
        <v>83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</row>
    <row r="5" spans="1:11" s="10" customFormat="1" ht="13.9" x14ac:dyDescent="0.3">
      <c r="G5" s="50"/>
      <c r="I5" s="56"/>
    </row>
    <row r="6" spans="1:11" s="10" customFormat="1" ht="113.45" customHeight="1" x14ac:dyDescent="0.25">
      <c r="A6" s="22" t="s">
        <v>0</v>
      </c>
      <c r="B6" s="22" t="s">
        <v>56</v>
      </c>
      <c r="C6" s="22" t="s">
        <v>57</v>
      </c>
      <c r="D6" s="22" t="s">
        <v>58</v>
      </c>
      <c r="E6" s="23" t="s">
        <v>70</v>
      </c>
      <c r="F6" s="23" t="s">
        <v>66</v>
      </c>
      <c r="G6" s="49" t="s">
        <v>59</v>
      </c>
      <c r="H6" s="23" t="s">
        <v>63</v>
      </c>
      <c r="I6" s="60" t="s">
        <v>69</v>
      </c>
      <c r="J6" s="57" t="s">
        <v>60</v>
      </c>
      <c r="K6" s="58" t="s">
        <v>61</v>
      </c>
    </row>
    <row r="7" spans="1:11" s="56" customFormat="1" ht="30" x14ac:dyDescent="0.25">
      <c r="A7" s="90">
        <v>1</v>
      </c>
      <c r="B7" s="90" t="s">
        <v>71</v>
      </c>
      <c r="C7" s="91" t="s">
        <v>84</v>
      </c>
      <c r="D7" s="92"/>
      <c r="E7" s="86"/>
      <c r="F7" s="86"/>
      <c r="G7" s="87"/>
      <c r="H7" s="88"/>
      <c r="I7" s="85"/>
      <c r="J7" s="93"/>
      <c r="K7" s="65"/>
    </row>
    <row r="8" spans="1:11" s="66" customFormat="1" ht="15.6" x14ac:dyDescent="0.3">
      <c r="A8" s="90"/>
      <c r="B8" s="90"/>
      <c r="C8" s="91"/>
      <c r="D8" s="92"/>
      <c r="E8" s="86"/>
      <c r="F8" s="86"/>
      <c r="G8" s="87"/>
      <c r="H8" s="88"/>
      <c r="I8" s="85"/>
      <c r="J8" s="64"/>
      <c r="K8" s="65"/>
    </row>
    <row r="9" spans="1:11" s="66" customFormat="1" ht="15.6" x14ac:dyDescent="0.3">
      <c r="A9" s="55"/>
      <c r="B9" s="55"/>
      <c r="C9" s="89"/>
      <c r="D9" s="46"/>
      <c r="E9" s="61"/>
      <c r="F9" s="61"/>
      <c r="G9" s="69"/>
      <c r="H9" s="68"/>
      <c r="I9" s="70"/>
      <c r="J9" s="64"/>
      <c r="K9" s="65"/>
    </row>
    <row r="10" spans="1:11" s="66" customFormat="1" ht="15.6" x14ac:dyDescent="0.3">
      <c r="A10" s="55"/>
      <c r="B10" s="55"/>
      <c r="C10" s="89"/>
      <c r="D10" s="46"/>
      <c r="E10" s="61"/>
      <c r="F10" s="61"/>
      <c r="G10" s="69"/>
      <c r="H10" s="68"/>
      <c r="I10" s="70"/>
      <c r="J10" s="64"/>
      <c r="K10" s="65"/>
    </row>
    <row r="11" spans="1:11" s="52" customFormat="1" x14ac:dyDescent="0.25">
      <c r="A11" s="169" t="s">
        <v>64</v>
      </c>
      <c r="B11" s="169"/>
      <c r="C11" s="169"/>
      <c r="D11" s="169"/>
      <c r="E11" s="169"/>
      <c r="F11" s="169"/>
      <c r="G11" s="49">
        <f>SUM(G7:G10)</f>
        <v>0</v>
      </c>
      <c r="H11" s="59"/>
      <c r="I11" s="59"/>
      <c r="J11" s="62"/>
      <c r="K11" s="63"/>
    </row>
    <row r="12" spans="1:11" s="10" customFormat="1" ht="30" x14ac:dyDescent="0.25">
      <c r="A12" s="71">
        <v>2</v>
      </c>
      <c r="B12" s="94" t="s">
        <v>72</v>
      </c>
      <c r="C12" s="91" t="s">
        <v>84</v>
      </c>
      <c r="D12" s="92"/>
      <c r="E12" s="86"/>
      <c r="F12" s="86"/>
      <c r="G12" s="87"/>
      <c r="H12" s="88"/>
      <c r="I12" s="85"/>
      <c r="J12" s="76"/>
      <c r="K12" s="75"/>
    </row>
    <row r="13" spans="1:11" s="78" customFormat="1" ht="15.75" x14ac:dyDescent="0.25">
      <c r="A13" s="79"/>
      <c r="B13" s="82"/>
      <c r="C13" s="89"/>
      <c r="D13" s="46"/>
      <c r="E13" s="3"/>
      <c r="F13" s="3"/>
      <c r="G13" s="69"/>
      <c r="H13" s="53"/>
      <c r="I13" s="70"/>
      <c r="J13" s="83"/>
      <c r="K13" s="84"/>
    </row>
    <row r="14" spans="1:11" s="80" customFormat="1" ht="15.75" x14ac:dyDescent="0.25">
      <c r="A14" s="81"/>
      <c r="B14" s="82"/>
      <c r="C14" s="89"/>
      <c r="D14" s="46"/>
      <c r="E14" s="3"/>
      <c r="F14" s="3"/>
      <c r="G14" s="69"/>
      <c r="H14" s="53"/>
      <c r="I14" s="70"/>
      <c r="J14" s="83"/>
      <c r="K14" s="84"/>
    </row>
    <row r="15" spans="1:11" s="80" customFormat="1" ht="15.75" x14ac:dyDescent="0.25">
      <c r="A15" s="81"/>
      <c r="B15" s="82"/>
      <c r="C15" s="89"/>
      <c r="D15" s="46"/>
      <c r="E15" s="3"/>
      <c r="F15" s="3"/>
      <c r="G15" s="69"/>
      <c r="H15" s="68"/>
      <c r="I15" s="70"/>
      <c r="J15" s="83"/>
      <c r="K15" s="84"/>
    </row>
    <row r="16" spans="1:11" s="78" customFormat="1" ht="15.75" x14ac:dyDescent="0.25">
      <c r="A16" s="79"/>
      <c r="B16" s="82"/>
      <c r="C16" s="89"/>
      <c r="D16" s="46"/>
      <c r="E16" s="3"/>
      <c r="F16" s="3"/>
      <c r="G16" s="69"/>
      <c r="H16" s="68"/>
      <c r="I16" s="70"/>
      <c r="J16" s="83"/>
      <c r="K16" s="84"/>
    </row>
    <row r="17" spans="1:11" s="10" customFormat="1" x14ac:dyDescent="0.25">
      <c r="A17" s="169" t="s">
        <v>64</v>
      </c>
      <c r="B17" s="169"/>
      <c r="C17" s="169"/>
      <c r="D17" s="169"/>
      <c r="E17" s="169"/>
      <c r="F17" s="169"/>
      <c r="G17" s="74">
        <f>SUM(G12:G16)</f>
        <v>0</v>
      </c>
      <c r="H17" s="73"/>
      <c r="I17" s="73"/>
      <c r="J17" s="73"/>
      <c r="K17" s="73"/>
    </row>
    <row r="18" spans="1:11" s="10" customFormat="1" ht="30" x14ac:dyDescent="0.25">
      <c r="A18" s="94">
        <v>3</v>
      </c>
      <c r="B18" s="94" t="s">
        <v>73</v>
      </c>
      <c r="C18" s="91" t="s">
        <v>84</v>
      </c>
      <c r="D18" s="92"/>
      <c r="E18" s="86"/>
      <c r="F18" s="86"/>
      <c r="G18" s="87"/>
      <c r="H18" s="88"/>
      <c r="I18" s="85"/>
      <c r="J18" s="76"/>
      <c r="K18" s="75"/>
    </row>
    <row r="19" spans="1:11" s="10" customFormat="1" ht="15.75" x14ac:dyDescent="0.25">
      <c r="A19" s="71"/>
      <c r="B19" s="72"/>
      <c r="C19" s="71"/>
      <c r="D19" s="46"/>
      <c r="E19" s="3"/>
      <c r="F19" s="3"/>
      <c r="G19" s="69"/>
      <c r="H19" s="53"/>
      <c r="I19" s="70"/>
      <c r="J19" s="77"/>
      <c r="K19" s="77"/>
    </row>
    <row r="20" spans="1:11" s="10" customFormat="1" x14ac:dyDescent="0.25">
      <c r="A20" s="169" t="s">
        <v>64</v>
      </c>
      <c r="B20" s="169"/>
      <c r="C20" s="169"/>
      <c r="D20" s="169"/>
      <c r="E20" s="169"/>
      <c r="F20" s="169"/>
      <c r="G20" s="74">
        <f>SUM(G18:G19)</f>
        <v>0</v>
      </c>
      <c r="H20" s="73"/>
      <c r="I20" s="73"/>
      <c r="J20" s="73"/>
      <c r="K20" s="73"/>
    </row>
    <row r="21" spans="1:11" s="10" customFormat="1" x14ac:dyDescent="0.25">
      <c r="G21" s="50"/>
      <c r="I21" s="56"/>
    </row>
    <row r="22" spans="1:11" s="10" customFormat="1" x14ac:dyDescent="0.25">
      <c r="G22" s="50"/>
      <c r="I22" s="56"/>
    </row>
    <row r="23" spans="1:11" s="10" customFormat="1" x14ac:dyDescent="0.25">
      <c r="G23" s="50"/>
      <c r="I23" s="56"/>
    </row>
    <row r="24" spans="1:11" s="10" customFormat="1" x14ac:dyDescent="0.25">
      <c r="G24" s="50"/>
      <c r="I24" s="56"/>
    </row>
    <row r="25" spans="1:11" s="10" customFormat="1" x14ac:dyDescent="0.25">
      <c r="G25" s="50"/>
      <c r="I25" s="56"/>
    </row>
    <row r="26" spans="1:11" s="10" customFormat="1" x14ac:dyDescent="0.25">
      <c r="F26" s="95"/>
      <c r="G26" s="50"/>
      <c r="I26" s="56"/>
    </row>
    <row r="27" spans="1:11" s="10" customFormat="1" x14ac:dyDescent="0.25">
      <c r="G27" s="50"/>
      <c r="I27" s="56"/>
    </row>
    <row r="28" spans="1:11" s="10" customFormat="1" x14ac:dyDescent="0.25">
      <c r="G28" s="50"/>
      <c r="I28" s="56"/>
    </row>
    <row r="29" spans="1:11" s="10" customFormat="1" x14ac:dyDescent="0.25">
      <c r="G29" s="50"/>
      <c r="I29" s="56"/>
    </row>
    <row r="30" spans="1:11" s="10" customFormat="1" x14ac:dyDescent="0.25">
      <c r="G30" s="50"/>
      <c r="I30" s="56"/>
    </row>
    <row r="31" spans="1:11" s="10" customFormat="1" x14ac:dyDescent="0.25">
      <c r="G31" s="50"/>
      <c r="I31" s="56"/>
    </row>
  </sheetData>
  <mergeCells count="6">
    <mergeCell ref="A20:F20"/>
    <mergeCell ref="A4:K4"/>
    <mergeCell ref="A2:K2"/>
    <mergeCell ref="A3:K3"/>
    <mergeCell ref="A11:F11"/>
    <mergeCell ref="A17:F17"/>
  </mergeCells>
  <pageMargins left="0.78740157480314965" right="0.78740157480314965" top="0.98425196850393704" bottom="0.78740157480314965" header="0.39370078740157483" footer="0.39370078740157483"/>
  <pageSetup paperSize="9" scale="5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7"/>
  <sheetViews>
    <sheetView zoomScale="85" zoomScaleNormal="85" workbookViewId="0">
      <selection activeCell="O15" sqref="O15:O16"/>
    </sheetView>
  </sheetViews>
  <sheetFormatPr defaultColWidth="8.85546875" defaultRowHeight="15" x14ac:dyDescent="0.25"/>
  <cols>
    <col min="1" max="1" width="7.140625" style="1" customWidth="1"/>
    <col min="2" max="2" width="18.28515625" style="1" customWidth="1"/>
    <col min="3" max="3" width="24" style="1" customWidth="1"/>
    <col min="4" max="4" width="15.7109375" style="1" customWidth="1"/>
    <col min="5" max="5" width="22.42578125" style="1" customWidth="1"/>
    <col min="6" max="6" width="10.28515625" style="1" customWidth="1"/>
    <col min="7" max="7" width="12.42578125" style="1" customWidth="1"/>
    <col min="8" max="8" width="19.140625" style="1" customWidth="1"/>
    <col min="9" max="9" width="18.42578125" style="1" customWidth="1"/>
    <col min="10" max="10" width="18.28515625" style="1" customWidth="1"/>
    <col min="11" max="11" width="16.42578125" style="1" customWidth="1"/>
    <col min="12" max="12" width="12.85546875" style="1" customWidth="1"/>
    <col min="13" max="13" width="11.42578125" style="1" customWidth="1"/>
    <col min="14" max="14" width="16.5703125" style="1" customWidth="1"/>
    <col min="15" max="15" width="20.7109375" style="1" customWidth="1"/>
    <col min="16" max="16384" width="8.85546875" style="1"/>
  </cols>
  <sheetData>
    <row r="2" spans="1:15" ht="45.75" customHeight="1" x14ac:dyDescent="0.25">
      <c r="A2" s="171" t="s">
        <v>27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</row>
    <row r="3" spans="1:15" ht="15" customHeight="1" x14ac:dyDescent="0.25">
      <c r="A3" s="170" t="s">
        <v>45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</row>
    <row r="4" spans="1:15" ht="36" customHeight="1" x14ac:dyDescent="0.25">
      <c r="A4" s="170" t="s">
        <v>75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</row>
    <row r="5" spans="1:15" ht="29.25" customHeight="1" x14ac:dyDescent="0.25">
      <c r="A5" s="176" t="s">
        <v>4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54"/>
    </row>
    <row r="6" spans="1:15" ht="26.25" customHeight="1" x14ac:dyDescent="0.25">
      <c r="A6" s="19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5" ht="42" customHeight="1" x14ac:dyDescent="0.25">
      <c r="A7" s="180" t="s">
        <v>0</v>
      </c>
      <c r="B7" s="175" t="s">
        <v>1</v>
      </c>
      <c r="C7" s="175" t="s">
        <v>19</v>
      </c>
      <c r="D7" s="175" t="s">
        <v>20</v>
      </c>
      <c r="E7" s="179" t="s">
        <v>21</v>
      </c>
      <c r="F7" s="175" t="s">
        <v>22</v>
      </c>
      <c r="G7" s="175" t="s">
        <v>53</v>
      </c>
      <c r="H7" s="172" t="s">
        <v>11</v>
      </c>
      <c r="I7" s="173"/>
      <c r="J7" s="174"/>
      <c r="K7" s="180" t="s">
        <v>12</v>
      </c>
      <c r="L7" s="180" t="s">
        <v>2</v>
      </c>
      <c r="M7" s="180" t="s">
        <v>3</v>
      </c>
      <c r="N7" s="181" t="s">
        <v>67</v>
      </c>
      <c r="O7" s="178" t="s">
        <v>18</v>
      </c>
    </row>
    <row r="8" spans="1:15" ht="88.15" customHeight="1" x14ac:dyDescent="0.25">
      <c r="A8" s="180"/>
      <c r="B8" s="175"/>
      <c r="C8" s="175"/>
      <c r="D8" s="175"/>
      <c r="E8" s="179"/>
      <c r="F8" s="175"/>
      <c r="G8" s="175"/>
      <c r="H8" s="2" t="s">
        <v>103</v>
      </c>
      <c r="I8" s="131" t="s">
        <v>104</v>
      </c>
      <c r="J8" s="131" t="s">
        <v>105</v>
      </c>
      <c r="K8" s="180"/>
      <c r="L8" s="180"/>
      <c r="M8" s="180"/>
      <c r="N8" s="182"/>
      <c r="O8" s="178"/>
    </row>
    <row r="9" spans="1:15" ht="71.25" customHeight="1" x14ac:dyDescent="0.25">
      <c r="A9" s="8" t="s">
        <v>89</v>
      </c>
      <c r="B9" s="8" t="str">
        <f>'Справочник лекарств'!B9</f>
        <v>Бромокриптин</v>
      </c>
      <c r="C9" s="48" t="str">
        <f>'Справочник лекарств'!C9</f>
        <v>21.20.10.234-000018-1-00022-0000000000000</v>
      </c>
      <c r="D9" s="47" t="str">
        <f>'Справочник лекарств'!D9</f>
        <v>штука</v>
      </c>
      <c r="E9" s="8" t="str">
        <f>'Справочник лекарств'!E9</f>
        <v>таблетки</v>
      </c>
      <c r="F9" s="8" t="str">
        <f>'Справочник лекарств'!F9</f>
        <v>2,5  мг</v>
      </c>
      <c r="G9" s="8" t="s">
        <v>74</v>
      </c>
      <c r="H9" s="3">
        <f>250/30</f>
        <v>8.3333333333333339</v>
      </c>
      <c r="I9" s="3">
        <v>8.3333333333333339</v>
      </c>
      <c r="J9" s="3">
        <v>8.3333333333333339</v>
      </c>
      <c r="K9" s="20">
        <f>(H9+I9+J9)/3</f>
        <v>8.3333333333333339</v>
      </c>
      <c r="L9" s="20">
        <f>STDEV(H9:J9)</f>
        <v>0</v>
      </c>
      <c r="M9" s="20">
        <f>(L9/K9)*100</f>
        <v>0</v>
      </c>
      <c r="N9" s="20">
        <f>MIN(H9:J9)</f>
        <v>8.3333333333333339</v>
      </c>
      <c r="O9" s="97">
        <v>8.33</v>
      </c>
    </row>
    <row r="10" spans="1:15" s="9" customFormat="1" x14ac:dyDescent="0.25"/>
    <row r="11" spans="1:15" s="9" customFormat="1" x14ac:dyDescent="0.25"/>
    <row r="12" spans="1:15" s="9" customFormat="1" x14ac:dyDescent="0.25"/>
    <row r="13" spans="1:15" s="9" customFormat="1" x14ac:dyDescent="0.25"/>
    <row r="14" spans="1:15" s="9" customFormat="1" x14ac:dyDescent="0.25"/>
    <row r="15" spans="1:15" s="9" customFormat="1" x14ac:dyDescent="0.25"/>
    <row r="16" spans="1:15" s="9" customFormat="1" x14ac:dyDescent="0.25"/>
    <row r="17" s="9" customFormat="1" x14ac:dyDescent="0.25"/>
  </sheetData>
  <mergeCells count="17">
    <mergeCell ref="N7:N8"/>
    <mergeCell ref="H7:J7"/>
    <mergeCell ref="G7:G8"/>
    <mergeCell ref="A3:O3"/>
    <mergeCell ref="A2:O2"/>
    <mergeCell ref="A5:M5"/>
    <mergeCell ref="D7:D8"/>
    <mergeCell ref="C7:C8"/>
    <mergeCell ref="A4:O4"/>
    <mergeCell ref="O7:O8"/>
    <mergeCell ref="E7:E8"/>
    <mergeCell ref="K7:K8"/>
    <mergeCell ref="A7:A8"/>
    <mergeCell ref="B7:B8"/>
    <mergeCell ref="L7:L8"/>
    <mergeCell ref="M7:M8"/>
    <mergeCell ref="F7:F8"/>
  </mergeCells>
  <pageMargins left="0.78740157480314965" right="0.78740157480314965" top="0.98425196850393704" bottom="0.78740157480314965" header="0.39370078740157483" footer="0.39370078740157483"/>
  <pageSetup paperSize="9" scale="5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"/>
  <sheetViews>
    <sheetView workbookViewId="0">
      <selection activeCell="A8" sqref="A8:XFD14"/>
    </sheetView>
  </sheetViews>
  <sheetFormatPr defaultColWidth="9.140625" defaultRowHeight="15.75" x14ac:dyDescent="0.25"/>
  <cols>
    <col min="1" max="1" width="8.140625" style="101" customWidth="1"/>
    <col min="2" max="2" width="27.140625" style="101" customWidth="1"/>
    <col min="3" max="3" width="34.42578125" style="101" customWidth="1"/>
    <col min="4" max="4" width="14.28515625" style="101" customWidth="1"/>
    <col min="5" max="5" width="21.28515625" style="101" customWidth="1"/>
    <col min="6" max="6" width="23" style="101" customWidth="1"/>
    <col min="7" max="7" width="12.85546875" style="101" customWidth="1"/>
    <col min="8" max="8" width="39" style="101" customWidth="1"/>
    <col min="9" max="9" width="19.140625" style="126" customWidth="1"/>
    <col min="10" max="10" width="19.85546875" style="101" customWidth="1"/>
    <col min="11" max="11" width="18.85546875" style="101" customWidth="1"/>
    <col min="12" max="16384" width="9.140625" style="101"/>
  </cols>
  <sheetData>
    <row r="2" spans="1:11" x14ac:dyDescent="0.25">
      <c r="A2" s="168" t="s">
        <v>27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x14ac:dyDescent="0.25">
      <c r="A3" s="157" t="s">
        <v>44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</row>
    <row r="4" spans="1:11" x14ac:dyDescent="0.25">
      <c r="A4" s="157" t="s">
        <v>91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</row>
    <row r="5" spans="1:11" s="100" customFormat="1" x14ac:dyDescent="0.25">
      <c r="I5" s="102"/>
    </row>
    <row r="6" spans="1:11" s="115" customFormat="1" ht="63.75" x14ac:dyDescent="0.25">
      <c r="A6" s="111" t="s">
        <v>0</v>
      </c>
      <c r="B6" s="111" t="s">
        <v>56</v>
      </c>
      <c r="C6" s="111" t="s">
        <v>57</v>
      </c>
      <c r="D6" s="111" t="s">
        <v>58</v>
      </c>
      <c r="E6" s="112" t="s">
        <v>92</v>
      </c>
      <c r="F6" s="112" t="s">
        <v>93</v>
      </c>
      <c r="G6" s="112" t="s">
        <v>59</v>
      </c>
      <c r="H6" s="112" t="s">
        <v>94</v>
      </c>
      <c r="I6" s="113" t="s">
        <v>95</v>
      </c>
      <c r="J6" s="114" t="s">
        <v>60</v>
      </c>
      <c r="K6" s="111" t="s">
        <v>61</v>
      </c>
    </row>
    <row r="7" spans="1:11" s="125" customFormat="1" ht="26.25" customHeight="1" x14ac:dyDescent="0.25">
      <c r="A7" s="116" t="s">
        <v>89</v>
      </c>
      <c r="B7" s="127" t="str">
        <f>'Справочник лекарств'!B9</f>
        <v>Бромокриптин</v>
      </c>
      <c r="C7" s="117" t="s">
        <v>96</v>
      </c>
      <c r="D7" s="118"/>
      <c r="E7" s="119"/>
      <c r="F7" s="119"/>
      <c r="G7" s="120"/>
      <c r="H7" s="121"/>
      <c r="I7" s="122"/>
      <c r="J7" s="123"/>
      <c r="K7" s="124"/>
    </row>
  </sheetData>
  <mergeCells count="3">
    <mergeCell ref="A2:K2"/>
    <mergeCell ref="A3:K3"/>
    <mergeCell ref="A4:K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"/>
  <sheetViews>
    <sheetView zoomScale="85" zoomScaleNormal="85" workbookViewId="0">
      <selection activeCell="E9" sqref="E9"/>
    </sheetView>
  </sheetViews>
  <sheetFormatPr defaultColWidth="8.85546875" defaultRowHeight="15.75" x14ac:dyDescent="0.25"/>
  <cols>
    <col min="1" max="1" width="4.85546875" style="4" customWidth="1"/>
    <col min="2" max="2" width="32" style="4" customWidth="1"/>
    <col min="3" max="3" width="30.42578125" style="4" customWidth="1"/>
    <col min="4" max="5" width="29.42578125" style="4" customWidth="1"/>
    <col min="6" max="6" width="23.7109375" style="4" customWidth="1"/>
    <col min="7" max="7" width="32.140625" style="4" customWidth="1"/>
    <col min="8" max="8" width="36.140625" style="4" customWidth="1"/>
    <col min="9" max="9" width="15.85546875" style="4" customWidth="1"/>
    <col min="10" max="13" width="8.85546875" style="4"/>
    <col min="14" max="14" width="8.7109375" style="4" customWidth="1"/>
    <col min="15" max="16384" width="8.85546875" style="4"/>
  </cols>
  <sheetData>
    <row r="2" spans="1:8" ht="52.9" customHeight="1" x14ac:dyDescent="0.25">
      <c r="A2" s="168" t="s">
        <v>27</v>
      </c>
      <c r="B2" s="168"/>
      <c r="C2" s="168"/>
      <c r="D2" s="168"/>
      <c r="E2" s="168"/>
      <c r="F2" s="168"/>
      <c r="G2" s="168"/>
      <c r="H2" s="168"/>
    </row>
    <row r="3" spans="1:8" ht="63" customHeight="1" x14ac:dyDescent="0.25">
      <c r="A3" s="157" t="s">
        <v>38</v>
      </c>
      <c r="B3" s="157"/>
      <c r="C3" s="157"/>
      <c r="D3" s="157"/>
      <c r="E3" s="157"/>
      <c r="F3" s="157"/>
      <c r="G3" s="157"/>
      <c r="H3" s="157"/>
    </row>
    <row r="4" spans="1:8" ht="15.6" x14ac:dyDescent="0.3">
      <c r="A4" s="184"/>
      <c r="B4" s="184"/>
      <c r="C4" s="184"/>
      <c r="D4" s="184"/>
      <c r="E4" s="184"/>
      <c r="F4" s="184"/>
      <c r="G4" s="184"/>
      <c r="H4" s="184"/>
    </row>
    <row r="6" spans="1:8" ht="20.45" customHeight="1" x14ac:dyDescent="0.25">
      <c r="A6" s="183" t="s">
        <v>39</v>
      </c>
      <c r="B6" s="183"/>
      <c r="C6" s="183"/>
      <c r="D6" s="183"/>
      <c r="E6" s="183"/>
      <c r="F6" s="183"/>
      <c r="G6" s="183"/>
      <c r="H6" s="183"/>
    </row>
    <row r="8" spans="1:8" ht="99.75" customHeight="1" x14ac:dyDescent="0.25">
      <c r="A8" s="5" t="s">
        <v>0</v>
      </c>
      <c r="B8" s="6" t="s">
        <v>1</v>
      </c>
      <c r="C8" s="6" t="s">
        <v>19</v>
      </c>
      <c r="D8" s="6" t="s">
        <v>20</v>
      </c>
      <c r="E8" s="7" t="s">
        <v>21</v>
      </c>
      <c r="F8" s="6" t="s">
        <v>22</v>
      </c>
      <c r="G8" s="6" t="s">
        <v>23</v>
      </c>
      <c r="H8" s="6" t="s">
        <v>24</v>
      </c>
    </row>
    <row r="9" spans="1:8" ht="108.75" customHeight="1" x14ac:dyDescent="0.25">
      <c r="A9" s="8">
        <v>1</v>
      </c>
      <c r="B9" s="96" t="s">
        <v>97</v>
      </c>
      <c r="C9" s="48" t="s">
        <v>102</v>
      </c>
      <c r="D9" s="47" t="s">
        <v>88</v>
      </c>
      <c r="E9" s="8" t="s">
        <v>98</v>
      </c>
      <c r="F9" s="8" t="s">
        <v>101</v>
      </c>
      <c r="G9" s="8" t="s">
        <v>74</v>
      </c>
      <c r="H9" s="8" t="s">
        <v>30</v>
      </c>
    </row>
  </sheetData>
  <mergeCells count="4">
    <mergeCell ref="A2:H2"/>
    <mergeCell ref="A3:H3"/>
    <mergeCell ref="A6:H6"/>
    <mergeCell ref="A4:H4"/>
  </mergeCells>
  <pageMargins left="0.59055118110236227" right="0.59055118110236227" top="1.7716535433070868" bottom="0.78740157480314965" header="0.39370078740157483" footer="0.19685039370078741"/>
  <pageSetup paperSize="9" scale="59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РНМЦД</vt:lpstr>
      <vt:lpstr>Выбор минимального значения</vt:lpstr>
      <vt:lpstr>тарифный метод (только ЖНВЛП)</vt:lpstr>
      <vt:lpstr>Средневзвешенная</vt:lpstr>
      <vt:lpstr>анализ рынка</vt:lpstr>
      <vt:lpstr>средневзвеш</vt:lpstr>
      <vt:lpstr>Справочник лекарств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Карпова Светлана Александровна</cp:lastModifiedBy>
  <cp:lastPrinted>2024-05-08T09:47:14Z</cp:lastPrinted>
  <dcterms:created xsi:type="dcterms:W3CDTF">2018-01-29T11:31:17Z</dcterms:created>
  <dcterms:modified xsi:type="dcterms:W3CDTF">2024-05-08T09:59:31Z</dcterms:modified>
</cp:coreProperties>
</file>