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ХОСПИС\ЛЕКАРСТВА\МАГАЗИНЫ\Неолептил\"/>
    </mc:Choice>
  </mc:AlternateContent>
  <bookViews>
    <workbookView xWindow="0" yWindow="0" windowWidth="23040" windowHeight="9195" tabRatio="763" activeTab="5"/>
  </bookViews>
  <sheets>
    <sheet name="Справочник лекарств" sheetId="7" r:id="rId1"/>
    <sheet name="анализ рынка" sheetId="1" r:id="rId2"/>
    <sheet name="тарифный метод (только ЖНВЛП)" sheetId="2" r:id="rId3"/>
    <sheet name="Средневзвешенная" sheetId="3" r:id="rId4"/>
    <sheet name="Выбор минимального значения" sheetId="6" r:id="rId5"/>
    <sheet name="РНМЦД" sheetId="4" r:id="rId6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N10" i="4" l="1"/>
  <c r="L10" i="4"/>
  <c r="H9" i="2"/>
  <c r="I10" i="1"/>
  <c r="H10" i="1"/>
  <c r="G10" i="1"/>
  <c r="F10" i="1" l="1"/>
  <c r="G10" i="4"/>
  <c r="K10" i="1" l="1"/>
  <c r="U10" i="4" l="1"/>
  <c r="U11" i="4" l="1"/>
  <c r="Q10" i="4"/>
  <c r="B9" i="2"/>
  <c r="F10" i="4" l="1"/>
  <c r="E10" i="4"/>
  <c r="D10" i="4"/>
  <c r="C10" i="4"/>
  <c r="F6" i="6"/>
  <c r="E6" i="6"/>
  <c r="D6" i="6"/>
  <c r="C6" i="6"/>
  <c r="B6" i="6"/>
  <c r="E10" i="1" l="1"/>
  <c r="D10" i="1"/>
  <c r="C10" i="1"/>
  <c r="B10" i="1"/>
  <c r="M10" i="1"/>
  <c r="P6" i="6" l="1"/>
  <c r="P10" i="1"/>
  <c r="O6" i="6" l="1"/>
  <c r="K9" i="2" l="1"/>
  <c r="H6" i="6" s="1"/>
  <c r="J10" i="1" l="1"/>
  <c r="L10" i="1" s="1"/>
  <c r="G6" i="6" l="1"/>
  <c r="K6" i="6" s="1"/>
  <c r="I10" i="4" l="1"/>
  <c r="J10" i="4" s="1"/>
  <c r="M10" i="4" l="1"/>
  <c r="O10" i="4" l="1"/>
  <c r="O11" i="4" s="1"/>
  <c r="G13" i="4" l="1"/>
</calcChain>
</file>

<file path=xl/sharedStrings.xml><?xml version="1.0" encoding="utf-8"?>
<sst xmlns="http://schemas.openxmlformats.org/spreadsheetml/2006/main" count="131" uniqueCount="107">
  <si>
    <t>№ п/п</t>
  </si>
  <si>
    <t>МНН или при отсутствии МНН химическое, группировочное наименование Товара</t>
  </si>
  <si>
    <t>Среднее квадратичное отклонение</t>
  </si>
  <si>
    <t>Коэффициент вариации</t>
  </si>
  <si>
    <t>Метод сопоставимых рыночных цен (анализ рынка) (ч.2-6 ст.22 44-ФЗ), без учета НДС и оптовой надбавки</t>
  </si>
  <si>
    <t>Тарифный метод (ч.8 ст.22 44-ФЗ), без учета НДС и оптовой надбавки</t>
  </si>
  <si>
    <t>Начальная (максимальная цена контракта с НДС и оптовой надбавкой</t>
  </si>
  <si>
    <t>Минимальное значение НМЦ Товара за единицу измерения, установленное в ходе проведенного анализа, принимается в качестве начальной (максимальной) цены за единицу товара при расчете начальной (максимальной) цены государственного контракта.</t>
  </si>
  <si>
    <t xml:space="preserve">Расчет начальной (максимальной) цены контракта осуществляется по формуле: </t>
  </si>
  <si>
    <t>Расчет средневзвешенной цены по контрактам (в случае заключения единственного контракта – цены по контракту)</t>
  </si>
  <si>
    <t>Минимальное значение НМЦ Товара за единицу измерения, руб.</t>
  </si>
  <si>
    <t>Минимальное значение цены без учета НДС и оптовой надбавки**</t>
  </si>
  <si>
    <t xml:space="preserve">**при расчете НМЦК учтены все эквивалентные лекарственные формы и дозировки лекарственного препарата, предусмотренного к закупке. </t>
  </si>
  <si>
    <t xml:space="preserve">*** Оптовая надбавка устанавливается только для лекарственных препаратов, включенных в перечень жизненно необходимых и важнейших лекарственных препаратов </t>
  </si>
  <si>
    <t xml:space="preserve">**** НДС +10%, в соответствии с подпунктом 4 пункта 2 статьи 164 «Налогового кодекса Российской Федерации (часть вторая)» от 05.08.2000 № 117-ФЗ. </t>
  </si>
  <si>
    <t>Номер фармацевтической организации, дата КП, цена без учета  НДС 10% и оптовой надбавки, руб.</t>
  </si>
  <si>
    <t>Среднее расчетное значение цены за единицу измерения, руб.</t>
  </si>
  <si>
    <t>№ п\п</t>
  </si>
  <si>
    <t>ЖНВЛП</t>
  </si>
  <si>
    <t>Цена для формирования НЦК с НДС и оптовой надбавкой для ЖНВЛП</t>
  </si>
  <si>
    <t>Обоснование формирования начальной (максимальной) цены контракта:</t>
  </si>
  <si>
    <t>Цена единицы лекарственного препараты расчитанная методом сопоставимых рыночных цен</t>
  </si>
  <si>
    <t>Код позиции КТРУ / Реестровая запись.</t>
  </si>
  <si>
    <t>Единицы измерения (количество товара, объем работы, услуги по ОКЕИ)</t>
  </si>
  <si>
    <t>Лекарственная форма</t>
  </si>
  <si>
    <t>Дозировка</t>
  </si>
  <si>
    <t>Лекарственный препарат включен в перечень жизненно необходимых и важнейших лекарственных препаратов</t>
  </si>
  <si>
    <t xml:space="preserve">Наличие в лекарственном препарате наркотических средств, психотропных веществ и их прекурсоров </t>
  </si>
  <si>
    <r>
      <t xml:space="preserve">Цена для формирования НЦК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</si>
  <si>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Цена с НДС ****</t>
  </si>
  <si>
    <t>Начальная (максимальная) цена контракта определена в соответствии с Порядком, утвержденном Приказом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</t>
  </si>
  <si>
    <t xml:space="preserve">где: n - количество поставляемых лекарственных препаратов; Цi - цена единицы i-го лекарственного препарата с учетом налога на добавленную стоимость (далее - НДС) и оптовой надбавки; Vi - объем поставки i-го лекарственного препарата
</t>
  </si>
  <si>
    <t>Расчет средневзвешенной цены по контрактам</t>
  </si>
  <si>
    <t xml:space="preserve">В соответствии с приказом  Министерства здравоохранения Российской Федерации от 19 декабря 2019 года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 при определение начальной (максимальной) цены (далее – НМЦ) Товара за единицу измерения использовались: 
</t>
  </si>
  <si>
    <t>дата:</t>
  </si>
  <si>
    <t xml:space="preserve">Начальная (максимальная) цена договора составляет: </t>
  </si>
  <si>
    <t xml:space="preserve">Единицы измерения </t>
  </si>
  <si>
    <t xml:space="preserve">Для целей применения настоящего Порядка в качестве "единицы лекарственного препарата" используются единицы измерения, указанные в едином справочнике-каталоге лекарственных препаратов. В случае отсутствия в едином справочнике-каталоге лекарственных препаратов информации о лекарственном препарате в качестве "единицы лекарственного препарата" используется единица измерения "штука", соответствующая одной лекарственной форме (форме выпуска) (таблетка, капсула, суппозиторий и проч.), либо иная единица измерения в соответствии с Общероссийским классификатором единиц измерения (ОК 015-94 (МК 002-97)), применимая для измерения количественных характеристик закупаемого лекарственного препарата.
</t>
  </si>
  <si>
    <t>Каталог товаров, работ, услуг для обеспечения государственных и муниципальных нужд</t>
  </si>
  <si>
    <t xml:space="preserve">а)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
</t>
  </si>
  <si>
    <t xml:space="preserve">                      Информация о минимально возможной зарегистрированной цене производителя в соответствии с перечнем жизненно необходимых и важнейших лекарственных препаратов для медицинского применения на 2020 год, утвержденным распоряжением Правительства  Российской Федерации от 12 октября 2019 г. N 2406-р, постановлением Правительства Российской Федерации  от 29.10.2010 № 865 «О государственном регулировании цен на лекарственные препараты, включенные в перечень жизненно необходимых и важнейших лекарственных препаратов»,  представлена в Государственном реестре предельных отпускных цен производителей на лекарственные препараты, включенные в перечень жизненно необходимых и важнейших лекарственных препаратов, по адресу в сети Интернет http://grls.rosminzdrav.ru/:</t>
  </si>
  <si>
    <t xml:space="preserve">а) Метод, предусмотренный пунктом 1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 </t>
  </si>
  <si>
    <t xml:space="preserve">б) Метод расчета средневзвешенной цены в соответствии с пунктом 5  № 1064н «Об утверждении Порядка определения начальной (максимальной) цены контракта, цены контракта, заключаемого с единственным поставщиком (подрядчиком, исполнителем), начальной цены единицы товара, работы, услуги при осуществлении закупок лекарственных препаратов для медицинского применения».
</t>
  </si>
  <si>
    <t xml:space="preserve">            Все используемые, при расчете средневзвешенной цены, договора удовлетворяют требованиям: 
            Учитываются цены и количество единиц лекарственного препарата, указанные в документах о приемке товаров, подписанных заказчиком в течение 12 месяцев.
             Не учитываются цены лекарственных препаратов: закупка которых, осуществлялась у единственного поставщика на основании пункта 28 части 1 статьи 93 Закона о контрактной системе; с остаточным сроком годности, на 20 и более процентов отличающимся от остаточного срока годности, предусмотренного заказчиком в описании объекта закупки; по договорам заказчиком взыскивались неустойки (штрафы, пени) в связи с неисполнением или ненадлежащим исполнением обязательств; обращение которых на месяц расчета НМЦК, начальной цены единицы лекарственного препарата приостановлено в порядке, установленном частью 1 статьи 6.5. 
</t>
  </si>
  <si>
    <t xml:space="preserve">Расчет референтных цен, без учета НДС и оптовой надбавки </t>
  </si>
  <si>
    <t>а) метод сопоставимых рыночных цен (анализ рынка) по коммерческим предложением полученных заказчиком и контрактам ЕИС (отсутствие информации о ценах от потенциальных поставщиков).</t>
  </si>
  <si>
    <t>*Участник  размещения заказа вправе предложить другое количество единиц товара в потребительской упаковке. При этом количесвто упаковок к поставке должно пересчитываться соответственно объему (не менее), заявленному  Заказчиком, без нарушения потребительской упаковки.</t>
  </si>
  <si>
    <t xml:space="preserve"> Количество единиц измерения к обеспечению* </t>
  </si>
  <si>
    <t>Международное непатентованное или химическое или группировочное наименование</t>
  </si>
  <si>
    <t>Предмет закупки</t>
  </si>
  <si>
    <t xml:space="preserve">Единица измерения </t>
  </si>
  <si>
    <t>Грамм в упаковке</t>
  </si>
  <si>
    <r>
      <t xml:space="preserve">Цена </t>
    </r>
    <r>
      <rPr>
        <b/>
        <u/>
        <sz val="10"/>
        <rFont val="Times New Roman"/>
        <family val="1"/>
        <charset val="204"/>
      </rPr>
      <t>за единицу измерения</t>
    </r>
    <r>
      <rPr>
        <sz val="10"/>
        <rFont val="Times New Roman"/>
        <family val="1"/>
        <charset val="204"/>
      </rPr>
      <t xml:space="preserve"> Товара согласно протоколу согласования цен на ЖНВЛП</t>
    </r>
  </si>
  <si>
    <t>Кол-во в единицах измерения</t>
  </si>
  <si>
    <t>Средневзвешенная цена за единицу измерения</t>
  </si>
  <si>
    <t>Номер сведений о контракте (реестровой записи) и даты заключения контракта</t>
  </si>
  <si>
    <t>Ссылка на страницу в сети Интернет</t>
  </si>
  <si>
    <t>МНН</t>
  </si>
  <si>
    <t>Торговое наименование лекарственного препарата</t>
  </si>
  <si>
    <t>Лекарственная форма, дозировка, упаковка (полная)</t>
  </si>
  <si>
    <t>Владелец РУ/производитель/упаковщик/Выпускающий контроль</t>
  </si>
  <si>
    <t>Коли-
чество в потреб. упаков-
ке</t>
  </si>
  <si>
    <t>Предельная цена руб. без НДС</t>
  </si>
  <si>
    <t>Расчетная цена за единицу измерения, руб.</t>
  </si>
  <si>
    <t>№ РУ</t>
  </si>
  <si>
    <t>Дата регистрации цены
(№ решения)</t>
  </si>
  <si>
    <t>Расчетная предельная отпускная цена производителя без оптовой надбавки и без НДС, за единицу товара руб.</t>
  </si>
  <si>
    <t>б) тарифный метод, предусмотренный пунктом 3 части 1 статьи 22 Федерального закона от 05.04.2013 N 44-ФЗ "О контрактной системе в сфере закупок товаров, работ, услуг для обеспечения государственных и муниципальных нужд"</t>
  </si>
  <si>
    <t>____________</t>
  </si>
  <si>
    <t>РАСЧЕТ НАЧАЛЬНОЙ (МАКСИМАЛЬНОЙ) ЦЕНЫ КОНТРАКТА</t>
  </si>
  <si>
    <t>Надбавка оптовая ***</t>
  </si>
  <si>
    <t>в)  метод использования цены, которая рассчитывается автоматически в единой государственной информационной системе в сфере здравоохранения, сведения о которой предоставляются в единую информационную систему в сфере закупок посредством информационного взаимодействия между указанными системами.</t>
  </si>
  <si>
    <t>г) метод расчета средневзвешенной цены на основании всех исполненных Заказчиком государственных контрактов на поставку планируемого к закупке лекарственного препарата с учетом эквивалентных лекарственных форм и дозировок за 12 месяцев</t>
  </si>
  <si>
    <t>цена реестра</t>
  </si>
  <si>
    <t>до 100</t>
  </si>
  <si>
    <t>от 101 до 500</t>
  </si>
  <si>
    <t>больше 500</t>
  </si>
  <si>
    <r>
      <t xml:space="preserve">Цена за </t>
    </r>
    <r>
      <rPr>
        <b/>
        <u/>
        <sz val="10"/>
        <rFont val="Times New Roman"/>
        <family val="1"/>
        <charset val="204"/>
      </rPr>
      <t>упаковку</t>
    </r>
    <r>
      <rPr>
        <b/>
        <sz val="10"/>
        <rFont val="Times New Roman"/>
        <family val="1"/>
        <charset val="204"/>
      </rPr>
      <t xml:space="preserve"> </t>
    </r>
    <r>
      <rPr>
        <sz val="10"/>
        <rFont val="Times New Roman"/>
        <family val="1"/>
        <charset val="204"/>
      </rPr>
      <t>Товара без НДС и оптовой надбавки, согласно протоколу согласования цен на ЖНВЛП</t>
    </r>
  </si>
  <si>
    <r>
      <t xml:space="preserve">Цена за упаковку с НДС </t>
    </r>
    <r>
      <rPr>
        <u/>
        <sz val="10"/>
        <color theme="1"/>
        <rFont val="Times New Roman"/>
        <family val="1"/>
        <charset val="204"/>
      </rPr>
      <t>с округлением</t>
    </r>
  </si>
  <si>
    <t>Остаточный срок годности поставленных лекарственных препаратов на 20 и более процентов отличается от остаточного срока годности, предусмотренного заказчиком в описании объекта закупки, для которой осуществляется определение НМЦК</t>
  </si>
  <si>
    <t xml:space="preserve">УТВЕРЖДАЮ:                   Главный врач СПб ГКУЗ «Хоспис №2»
</t>
  </si>
  <si>
    <t>А.О. Емельянов</t>
  </si>
  <si>
    <t>Юрисконсульт (контрактный управляющий)   ____________ Е.В. Кочергина</t>
  </si>
  <si>
    <t>Цена за единицу</t>
  </si>
  <si>
    <t>ДЛЯ КОНТРАКТА</t>
  </si>
  <si>
    <t>Цена за упаковку</t>
  </si>
  <si>
    <t>Итого</t>
  </si>
  <si>
    <t>Кол-во упаковок</t>
  </si>
  <si>
    <t>Нет</t>
  </si>
  <si>
    <t xml:space="preserve">            В целях получения ценовой информации в отношении поставляемого товара для определения НМЦК был направлен запрос о предоставлении ценовой информации 23 (двадцати трём) Поставщикам, обладающим опытом поставок соответствующих Товаров, информация о которых имеется в свободном доступе, в частности, опубликована в печати, размещена на сайтах в сети «Интернет». На запросы были представлены ценовые предложения от 3 (трех) Поставщиков.  Расчет произведен по наименьшему ценовому предложению, в целях эффективности и экономии использования бюджетных средств, что не противоречит положениям Закона N 44-ФЗ (см., например, Решение Санкт-Петербургского УФАС России от 29.02.2016 по делу N 44-672/16).  
          </t>
  </si>
  <si>
    <t>Да</t>
  </si>
  <si>
    <t>да</t>
  </si>
  <si>
    <t>ПЕРИЦИАЗИН</t>
  </si>
  <si>
    <t>21.20.10.235-000051-1-00031-0000000000000</t>
  </si>
  <si>
    <t>шт (капсула)</t>
  </si>
  <si>
    <t>КАПСУЛЫ</t>
  </si>
  <si>
    <t>10 мг</t>
  </si>
  <si>
    <t>Неулептил</t>
  </si>
  <si>
    <t>капсулы, 10 мг, 10 шт. - блистеры (5) - пачки картонные</t>
  </si>
  <si>
    <t>Вл.Закрытое акционерное общество "ФармФирма "Сотекс" (ЗАО "ФармФирма "Сотекс"), Россия (7715240941); Вып.к.Перв.Уп.Втор.Уп.Пр.Фамар Хелс Кеа Сервисез Мадрид С.А.У., Испания (А86227261);</t>
  </si>
  <si>
    <t>П N014803/01</t>
  </si>
  <si>
    <t>21.12.2023 25-7-4273328-ОПР-изм</t>
  </si>
  <si>
    <t>1</t>
  </si>
  <si>
    <t>Источник 1 (расчет цены за единицу измерения)</t>
  </si>
  <si>
    <t>Источник 2 (расчет цены за единицу измерения)</t>
  </si>
  <si>
    <t>Источник 3 (расчет цены за единицу измерения)</t>
  </si>
  <si>
    <t>Объект закупки: Поставка лекарственных препаратов с МНН ПЕРИЦИАЗИН (ЖНВЛП) для нужд СПб ГКУЗ «Хоспис №2»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</si>
</sst>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3" formatCode="_-* #,##0.00\ _₽_-;\-* #,##0.00\ _₽_-;_-* &quot;-&quot;??\ _₽_-;_-@_-"/>
    <numFmt numFmtId="164" formatCode="#,##0.00\ &quot;₽&quot;"/>
    <numFmt numFmtId="165" formatCode="[$-10419]###\ ###"/>
    <numFmt numFmtId="166" formatCode="0.000000"/>
    <numFmt numFmtId="167" formatCode="0.000"/>
    <numFmt numFmtId="168" formatCode="_-* #,##0.0000\ _₽_-;\-* #,##0.0000\ _₽_-;_-* &quot;-&quot;????\ _₽_-;_-@_-"/>
  </numFmts>
  <fonts count="22" x14ac:knownFonts="1">
    <font>
      <sz val="11"/>
      <color theme="1"/>
      <name val="Calibri"/>
      <family val="2"/>
      <charset val="204"/>
      <scheme val="minor"/>
    </font>
    <font>
      <u/>
      <sz val="11"/>
      <color theme="10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0"/>
      <color theme="1"/>
      <name val="Times New Roman"/>
      <family val="1"/>
      <charset val="204"/>
    </font>
    <font>
      <u/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u/>
      <sz val="10"/>
      <color theme="1"/>
      <name val="Times New Roman"/>
      <family val="1"/>
      <charset val="204"/>
    </font>
    <font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u/>
      <sz val="11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u/>
      <sz val="10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i/>
      <sz val="10"/>
      <name val="Times New Roman"/>
      <family val="1"/>
      <charset val="204"/>
    </font>
    <font>
      <sz val="10"/>
      <color rgb="FFFF0000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indexed="9"/>
        <bgColor indexed="0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124">
    <xf numFmtId="0" fontId="0" fillId="0" borderId="0" xfId="0"/>
    <xf numFmtId="0" fontId="3" fillId="0" borderId="0" xfId="0" applyFont="1"/>
    <xf numFmtId="0" fontId="2" fillId="0" borderId="0" xfId="0" applyFont="1"/>
    <xf numFmtId="0" fontId="3" fillId="0" borderId="0" xfId="0" applyFont="1" applyAlignment="1">
      <alignment wrapText="1"/>
    </xf>
    <xf numFmtId="0" fontId="3" fillId="4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textRotation="90" wrapText="1"/>
    </xf>
    <xf numFmtId="0" fontId="3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right" vertical="center"/>
    </xf>
    <xf numFmtId="4" fontId="5" fillId="3" borderId="0" xfId="0" applyNumberFormat="1" applyFont="1" applyFill="1" applyAlignment="1">
      <alignment horizontal="center" vertical="center"/>
    </xf>
    <xf numFmtId="0" fontId="2" fillId="0" borderId="0" xfId="0" applyFont="1" applyAlignment="1">
      <alignment vertical="top"/>
    </xf>
    <xf numFmtId="0" fontId="2" fillId="0" borderId="0" xfId="0" applyFont="1" applyAlignment="1">
      <alignment vertical="center"/>
    </xf>
    <xf numFmtId="0" fontId="8" fillId="0" borderId="0" xfId="0" applyFont="1" applyAlignment="1">
      <alignment horizontal="center" vertical="top"/>
    </xf>
    <xf numFmtId="14" fontId="8" fillId="0" borderId="0" xfId="0" applyNumberFormat="1" applyFont="1" applyAlignment="1">
      <alignment horizontal="center" vertical="top"/>
    </xf>
    <xf numFmtId="2" fontId="3" fillId="0" borderId="0" xfId="0" applyNumberFormat="1" applyFont="1" applyAlignment="1">
      <alignment wrapText="1"/>
    </xf>
    <xf numFmtId="2" fontId="3" fillId="0" borderId="0" xfId="0" applyNumberFormat="1" applyFont="1" applyAlignment="1">
      <alignment horizontal="center" vertical="center" wrapText="1"/>
    </xf>
    <xf numFmtId="4" fontId="5" fillId="4" borderId="1" xfId="0" applyNumberFormat="1" applyFont="1" applyFill="1" applyBorder="1" applyAlignment="1">
      <alignment horizontal="center" vertical="center"/>
    </xf>
    <xf numFmtId="0" fontId="11" fillId="0" borderId="0" xfId="0" applyFont="1" applyAlignment="1">
      <alignment vertical="top" wrapText="1"/>
    </xf>
    <xf numFmtId="0" fontId="7" fillId="0" borderId="0" xfId="0" applyFont="1" applyAlignment="1">
      <alignment vertical="top" wrapText="1"/>
    </xf>
    <xf numFmtId="0" fontId="7" fillId="0" borderId="2" xfId="0" applyFont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1" fillId="0" borderId="0" xfId="0" applyFont="1"/>
    <xf numFmtId="0" fontId="11" fillId="0" borderId="1" xfId="0" applyFont="1" applyBorder="1" applyAlignment="1">
      <alignment horizontal="center" vertical="center" wrapText="1"/>
    </xf>
    <xf numFmtId="0" fontId="11" fillId="3" borderId="1" xfId="0" applyFont="1" applyFill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right" vertical="center"/>
    </xf>
    <xf numFmtId="164" fontId="3" fillId="0" borderId="0" xfId="0" applyNumberFormat="1" applyFont="1"/>
    <xf numFmtId="0" fontId="5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9" fillId="5" borderId="1" xfId="0" applyFont="1" applyFill="1" applyBorder="1" applyAlignment="1" applyProtection="1">
      <alignment horizontal="center" vertical="center" wrapText="1" readingOrder="1"/>
      <protection locked="0"/>
    </xf>
    <xf numFmtId="2" fontId="9" fillId="5" borderId="1" xfId="0" applyNumberFormat="1" applyFont="1" applyFill="1" applyBorder="1" applyAlignment="1" applyProtection="1">
      <alignment horizontal="center" vertical="center" wrapText="1" readingOrder="1"/>
      <protection locked="0"/>
    </xf>
    <xf numFmtId="0" fontId="3" fillId="0" borderId="1" xfId="0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7" fillId="0" borderId="0" xfId="0" applyFont="1"/>
    <xf numFmtId="0" fontId="16" fillId="0" borderId="0" xfId="0" applyFont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0" fontId="11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top" wrapText="1"/>
    </xf>
    <xf numFmtId="2" fontId="2" fillId="0" borderId="1" xfId="0" applyNumberFormat="1" applyFont="1" applyBorder="1" applyAlignment="1">
      <alignment horizontal="center" vertical="top" wrapText="1"/>
    </xf>
    <xf numFmtId="0" fontId="2" fillId="0" borderId="0" xfId="0" applyFont="1" applyAlignment="1">
      <alignment horizontal="left" vertical="top"/>
    </xf>
    <xf numFmtId="0" fontId="2" fillId="0" borderId="0" xfId="0" applyFont="1" applyAlignment="1">
      <alignment vertical="top" wrapText="1"/>
    </xf>
    <xf numFmtId="2" fontId="2" fillId="0" borderId="0" xfId="0" applyNumberFormat="1" applyFont="1" applyAlignment="1">
      <alignment horizontal="left" vertical="top"/>
    </xf>
    <xf numFmtId="0" fontId="2" fillId="0" borderId="0" xfId="0" applyFont="1" applyAlignment="1">
      <alignment wrapText="1"/>
    </xf>
    <xf numFmtId="2" fontId="2" fillId="0" borderId="0" xfId="0" applyNumberFormat="1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17" fillId="0" borderId="0" xfId="0" applyFont="1"/>
    <xf numFmtId="0" fontId="7" fillId="0" borderId="1" xfId="0" applyFont="1" applyBorder="1" applyAlignment="1">
      <alignment horizontal="center" vertical="center" wrapText="1"/>
    </xf>
    <xf numFmtId="0" fontId="18" fillId="0" borderId="0" xfId="0" applyFont="1" applyAlignment="1">
      <alignment horizontal="center"/>
    </xf>
    <xf numFmtId="0" fontId="3" fillId="6" borderId="1" xfId="0" applyFont="1" applyFill="1" applyBorder="1" applyAlignment="1">
      <alignment wrapText="1"/>
    </xf>
    <xf numFmtId="9" fontId="3" fillId="6" borderId="1" xfId="0" applyNumberFormat="1" applyFont="1" applyFill="1" applyBorder="1" applyAlignment="1">
      <alignment wrapText="1"/>
    </xf>
    <xf numFmtId="0" fontId="3" fillId="3" borderId="0" xfId="0" applyFont="1" applyFill="1"/>
    <xf numFmtId="0" fontId="9" fillId="0" borderId="0" xfId="0" applyFont="1" applyAlignment="1" applyProtection="1">
      <alignment horizontal="center" vertical="center" wrapText="1" readingOrder="1"/>
      <protection locked="0"/>
    </xf>
    <xf numFmtId="0" fontId="7" fillId="0" borderId="1" xfId="1" applyFont="1" applyFill="1" applyBorder="1" applyAlignment="1">
      <alignment horizontal="left" vertical="center" wrapText="1"/>
    </xf>
    <xf numFmtId="0" fontId="7" fillId="0" borderId="1" xfId="0" applyFont="1" applyBorder="1" applyAlignment="1">
      <alignment horizontal="left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/>
    </xf>
    <xf numFmtId="2" fontId="2" fillId="3" borderId="1" xfId="0" applyNumberFormat="1" applyFont="1" applyFill="1" applyBorder="1" applyAlignment="1">
      <alignment horizontal="center" vertical="center" wrapText="1"/>
    </xf>
    <xf numFmtId="9" fontId="2" fillId="3" borderId="1" xfId="0" applyNumberFormat="1" applyFont="1" applyFill="1" applyBorder="1" applyAlignment="1">
      <alignment horizontal="center" vertical="center"/>
    </xf>
    <xf numFmtId="4" fontId="2" fillId="4" borderId="1" xfId="0" applyNumberFormat="1" applyFont="1" applyFill="1" applyBorder="1" applyAlignment="1">
      <alignment horizontal="center" vertical="center"/>
    </xf>
    <xf numFmtId="0" fontId="7" fillId="0" borderId="1" xfId="1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2" fontId="7" fillId="3" borderId="1" xfId="0" applyNumberFormat="1" applyFont="1" applyFill="1" applyBorder="1" applyAlignment="1">
      <alignment horizontal="center" vertical="center" wrapText="1"/>
    </xf>
    <xf numFmtId="2" fontId="7" fillId="3" borderId="3" xfId="0" applyNumberFormat="1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2" fillId="0" borderId="1" xfId="0" applyFont="1" applyBorder="1" applyAlignment="1" applyProtection="1">
      <alignment horizontal="center" vertical="center" wrapText="1" readingOrder="1"/>
      <protection locked="0"/>
    </xf>
    <xf numFmtId="165" fontId="2" fillId="0" borderId="1" xfId="0" applyNumberFormat="1" applyFont="1" applyBorder="1" applyAlignment="1" applyProtection="1">
      <alignment horizontal="center" vertical="center" wrapText="1" readingOrder="1"/>
      <protection locked="0"/>
    </xf>
    <xf numFmtId="0" fontId="2" fillId="0" borderId="0" xfId="0" applyFont="1" applyAlignment="1">
      <alignment vertical="center" wrapText="1"/>
    </xf>
    <xf numFmtId="4" fontId="7" fillId="0" borderId="1" xfId="0" applyNumberFormat="1" applyFont="1" applyBorder="1" applyAlignment="1">
      <alignment horizontal="center" vertical="center" wrapText="1"/>
    </xf>
    <xf numFmtId="2" fontId="7" fillId="0" borderId="1" xfId="0" applyNumberFormat="1" applyFont="1" applyBorder="1" applyAlignment="1">
      <alignment horizontal="center" vertical="center" wrapText="1"/>
    </xf>
    <xf numFmtId="166" fontId="7" fillId="0" borderId="0" xfId="0" applyNumberFormat="1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2" fontId="15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 applyProtection="1">
      <alignment horizontal="left" vertical="center" wrapText="1" readingOrder="1"/>
      <protection locked="0"/>
    </xf>
    <xf numFmtId="49" fontId="2" fillId="0" borderId="0" xfId="0" applyNumberFormat="1" applyFont="1" applyAlignment="1">
      <alignment horizontal="left" vertical="top" wrapText="1"/>
    </xf>
    <xf numFmtId="0" fontId="1" fillId="0" borderId="1" xfId="1" applyBorder="1" applyAlignment="1" applyProtection="1">
      <alignment horizontal="center" vertical="center" wrapText="1" readingOrder="1"/>
      <protection locked="0"/>
    </xf>
    <xf numFmtId="167" fontId="7" fillId="3" borderId="1" xfId="0" applyNumberFormat="1" applyFont="1" applyFill="1" applyBorder="1" applyAlignment="1">
      <alignment horizontal="center" vertical="center" wrapText="1"/>
    </xf>
    <xf numFmtId="4" fontId="2" fillId="0" borderId="3" xfId="0" applyNumberFormat="1" applyFont="1" applyBorder="1" applyAlignment="1" applyProtection="1">
      <alignment horizontal="center" vertical="center" wrapText="1" readingOrder="1"/>
      <protection locked="0"/>
    </xf>
    <xf numFmtId="4" fontId="8" fillId="0" borderId="10" xfId="0" applyNumberFormat="1" applyFont="1" applyBorder="1" applyAlignment="1">
      <alignment horizontal="center" vertical="center" wrapText="1"/>
    </xf>
    <xf numFmtId="0" fontId="9" fillId="5" borderId="2" xfId="0" applyFont="1" applyFill="1" applyBorder="1" applyAlignment="1" applyProtection="1">
      <alignment horizontal="center" vertical="center" wrapText="1" readingOrder="1"/>
      <protection locked="0"/>
    </xf>
    <xf numFmtId="0" fontId="19" fillId="2" borderId="1" xfId="0" applyFont="1" applyFill="1" applyBorder="1" applyAlignment="1">
      <alignment horizontal="center" vertical="center" wrapText="1"/>
    </xf>
    <xf numFmtId="0" fontId="3" fillId="0" borderId="0" xfId="0" applyFont="1" applyBorder="1"/>
    <xf numFmtId="49" fontId="20" fillId="0" borderId="1" xfId="0" applyNumberFormat="1" applyFont="1" applyBorder="1" applyAlignment="1">
      <alignment horizontal="left" vertical="center" wrapText="1"/>
    </xf>
    <xf numFmtId="0" fontId="7" fillId="3" borderId="1" xfId="0" applyFont="1" applyFill="1" applyBorder="1" applyAlignment="1">
      <alignment horizontal="center" vertical="center" wrapText="1"/>
    </xf>
    <xf numFmtId="49" fontId="2" fillId="0" borderId="1" xfId="0" applyNumberFormat="1" applyFont="1" applyBorder="1" applyAlignment="1">
      <alignment horizontal="center" vertical="center" wrapText="1"/>
    </xf>
    <xf numFmtId="0" fontId="21" fillId="6" borderId="0" xfId="0" applyFont="1" applyFill="1"/>
    <xf numFmtId="0" fontId="3" fillId="6" borderId="0" xfId="0" applyFont="1" applyFill="1"/>
    <xf numFmtId="0" fontId="3" fillId="6" borderId="0" xfId="0" applyFont="1" applyFill="1" applyAlignment="1">
      <alignment horizontal="center" vertical="center" wrapText="1"/>
    </xf>
    <xf numFmtId="43" fontId="2" fillId="6" borderId="0" xfId="0" applyNumberFormat="1" applyFont="1" applyFill="1" applyAlignment="1">
      <alignment horizontal="center" vertical="center"/>
    </xf>
    <xf numFmtId="43" fontId="3" fillId="6" borderId="0" xfId="0" applyNumberFormat="1" applyFont="1" applyFill="1"/>
    <xf numFmtId="168" fontId="2" fillId="6" borderId="0" xfId="0" applyNumberFormat="1" applyFont="1" applyFill="1" applyAlignment="1">
      <alignment horizontal="center" vertical="center"/>
    </xf>
    <xf numFmtId="43" fontId="5" fillId="6" borderId="0" xfId="0" applyNumberFormat="1" applyFont="1" applyFill="1"/>
    <xf numFmtId="2" fontId="2" fillId="0" borderId="1" xfId="0" applyNumberFormat="1" applyFont="1" applyBorder="1" applyAlignment="1">
      <alignment horizontal="center" vertical="center"/>
    </xf>
    <xf numFmtId="0" fontId="10" fillId="0" borderId="0" xfId="0" applyFont="1" applyAlignment="1">
      <alignment horizontal="center" vertical="top" wrapText="1"/>
    </xf>
    <xf numFmtId="0" fontId="7" fillId="0" borderId="0" xfId="0" applyFont="1" applyAlignment="1">
      <alignment horizontal="left" vertical="top" wrapText="1"/>
    </xf>
    <xf numFmtId="0" fontId="12" fillId="0" borderId="0" xfId="0" applyFont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15" fillId="0" borderId="0" xfId="0" applyFont="1" applyAlignment="1">
      <alignment horizontal="center" vertical="top" wrapText="1"/>
    </xf>
    <xf numFmtId="0" fontId="7" fillId="3" borderId="1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vertical="top" wrapText="1"/>
    </xf>
    <xf numFmtId="0" fontId="6" fillId="0" borderId="0" xfId="0" applyFont="1" applyAlignment="1">
      <alignment horizontal="center" vertical="top" wrapText="1"/>
    </xf>
    <xf numFmtId="0" fontId="5" fillId="0" borderId="0" xfId="0" applyFont="1" applyAlignment="1">
      <alignment horizontal="center" vertical="top" wrapText="1"/>
    </xf>
    <xf numFmtId="0" fontId="8" fillId="0" borderId="0" xfId="0" applyFont="1" applyAlignment="1">
      <alignment horizontal="center" vertical="top" wrapText="1"/>
    </xf>
    <xf numFmtId="0" fontId="2" fillId="0" borderId="0" xfId="0" applyFont="1" applyAlignment="1">
      <alignment horizontal="left" vertical="top" wrapText="1"/>
    </xf>
    <xf numFmtId="0" fontId="14" fillId="0" borderId="0" xfId="0" applyFont="1" applyAlignment="1">
      <alignment horizontal="center" vertical="center" wrapText="1"/>
    </xf>
    <xf numFmtId="0" fontId="11" fillId="0" borderId="0" xfId="0" applyFont="1" applyAlignment="1">
      <alignment horizontal="left" vertical="top" wrapText="1"/>
    </xf>
    <xf numFmtId="0" fontId="11" fillId="0" borderId="0" xfId="0" applyFont="1" applyAlignment="1">
      <alignment horizontal="center" vertical="center" wrapText="1"/>
    </xf>
    <xf numFmtId="0" fontId="13" fillId="0" borderId="0" xfId="0" applyFont="1" applyBorder="1" applyAlignment="1">
      <alignment horizontal="center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>
      <alignment vertical="center" wrapText="1"/>
    </xf>
    <xf numFmtId="0" fontId="5" fillId="0" borderId="0" xfId="0" applyFont="1" applyAlignment="1">
      <alignment horizontal="center" vertical="center"/>
    </xf>
    <xf numFmtId="164" fontId="5" fillId="0" borderId="0" xfId="0" applyNumberFormat="1" applyFont="1" applyAlignment="1">
      <alignment horizontal="center" vertical="center"/>
    </xf>
    <xf numFmtId="0" fontId="5" fillId="0" borderId="3" xfId="0" applyFont="1" applyBorder="1" applyAlignment="1">
      <alignment horizontal="right" vertical="center"/>
    </xf>
    <xf numFmtId="0" fontId="5" fillId="0" borderId="9" xfId="0" applyFont="1" applyBorder="1" applyAlignment="1">
      <alignment horizontal="right" vertical="center"/>
    </xf>
    <xf numFmtId="0" fontId="5" fillId="0" borderId="10" xfId="0" applyFont="1" applyBorder="1" applyAlignment="1">
      <alignment horizontal="right" vertical="center"/>
    </xf>
    <xf numFmtId="0" fontId="5" fillId="0" borderId="0" xfId="0" applyFont="1" applyAlignment="1">
      <alignment horizontal="center"/>
    </xf>
    <xf numFmtId="0" fontId="5" fillId="3" borderId="5" xfId="0" applyFont="1" applyFill="1" applyBorder="1" applyAlignment="1">
      <alignment horizontal="left" vertical="top" wrapText="1"/>
    </xf>
  </cellXfs>
  <cellStyles count="2">
    <cellStyle name="Гиперссылка" xfId="1" builtinId="8"/>
    <cellStyle name="Обычный" xfId="0" builtinId="0"/>
  </cellStyles>
  <dxfs count="0"/>
  <tableStyles count="0" defaultTableStyle="TableStyleMedium2" defaultPivotStyle="PivotStyleLight16"/>
  <colors>
    <mruColors>
      <color rgb="FFCC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563880</xdr:colOff>
      <xdr:row>5</xdr:row>
      <xdr:rowOff>26669</xdr:rowOff>
    </xdr:from>
    <xdr:to>
      <xdr:col>7</xdr:col>
      <xdr:colOff>788455</xdr:colOff>
      <xdr:row>5</xdr:row>
      <xdr:rowOff>314324</xdr:rowOff>
    </xdr:to>
    <xdr:pic>
      <xdr:nvPicPr>
        <xdr:cNvPr id="2" name="Рисунок 1">
          <a:extLst>
            <a:ext uri="{FF2B5EF4-FFF2-40B4-BE49-F238E27FC236}">
              <a16:creationId xmlns:a16="http://schemas.microsoft.com/office/drawing/2014/main" id="{00000000-0008-0000-05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3773805" y="893444"/>
          <a:ext cx="1737145" cy="28765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H8"/>
  <sheetViews>
    <sheetView topLeftCell="A5" workbookViewId="0">
      <selection activeCell="C8" sqref="C8"/>
    </sheetView>
  </sheetViews>
  <sheetFormatPr defaultColWidth="8.85546875" defaultRowHeight="15" x14ac:dyDescent="0.25"/>
  <cols>
    <col min="1" max="1" width="4.85546875" style="17" customWidth="1"/>
    <col min="2" max="2" width="28.5703125" style="17" customWidth="1"/>
    <col min="3" max="3" width="21.140625" style="17" customWidth="1"/>
    <col min="4" max="4" width="22.140625" style="17" customWidth="1"/>
    <col min="5" max="5" width="37.140625" style="17" customWidth="1"/>
    <col min="6" max="6" width="23.7109375" style="17" customWidth="1"/>
    <col min="7" max="7" width="32.140625" style="17" customWidth="1"/>
    <col min="8" max="8" width="36.140625" style="17" customWidth="1"/>
    <col min="9" max="9" width="15.85546875" style="17" customWidth="1"/>
    <col min="10" max="13" width="8.85546875" style="17"/>
    <col min="14" max="14" width="8.7109375" style="17" customWidth="1"/>
    <col min="15" max="16384" width="8.85546875" style="17"/>
  </cols>
  <sheetData>
    <row r="2" spans="1:8" ht="44.45" customHeight="1" x14ac:dyDescent="0.25">
      <c r="A2" s="93" t="s">
        <v>30</v>
      </c>
      <c r="B2" s="93"/>
      <c r="C2" s="93"/>
      <c r="D2" s="93"/>
      <c r="E2" s="93"/>
      <c r="F2" s="93"/>
      <c r="G2" s="93"/>
      <c r="H2" s="93"/>
    </row>
    <row r="3" spans="1:8" ht="75" customHeight="1" x14ac:dyDescent="0.25">
      <c r="A3" s="94" t="s">
        <v>37</v>
      </c>
      <c r="B3" s="94"/>
      <c r="C3" s="94"/>
      <c r="D3" s="94"/>
      <c r="E3" s="94"/>
      <c r="F3" s="94"/>
      <c r="G3" s="94"/>
      <c r="H3" s="94"/>
    </row>
    <row r="4" spans="1:8" x14ac:dyDescent="0.25">
      <c r="A4" s="18"/>
      <c r="B4" s="18"/>
      <c r="C4" s="18"/>
      <c r="D4" s="18"/>
      <c r="E4" s="18"/>
      <c r="F4" s="18"/>
      <c r="G4" s="18"/>
      <c r="H4" s="18"/>
    </row>
    <row r="5" spans="1:8" ht="22.15" customHeight="1" x14ac:dyDescent="0.25">
      <c r="A5" s="95" t="s">
        <v>38</v>
      </c>
      <c r="B5" s="95"/>
      <c r="C5" s="95"/>
      <c r="D5" s="95"/>
      <c r="E5" s="95"/>
      <c r="F5" s="95"/>
      <c r="G5" s="95"/>
      <c r="H5" s="95"/>
    </row>
    <row r="6" spans="1:8" x14ac:dyDescent="0.25">
      <c r="A6" s="18"/>
      <c r="B6" s="18"/>
      <c r="C6" s="18"/>
      <c r="D6" s="18"/>
      <c r="E6" s="18"/>
      <c r="F6" s="18"/>
      <c r="G6" s="18"/>
      <c r="H6" s="18"/>
    </row>
    <row r="7" spans="1:8" ht="60" x14ac:dyDescent="0.25">
      <c r="A7" s="19" t="s">
        <v>0</v>
      </c>
      <c r="B7" s="19" t="s">
        <v>1</v>
      </c>
      <c r="C7" s="19" t="s">
        <v>22</v>
      </c>
      <c r="D7" s="19" t="s">
        <v>36</v>
      </c>
      <c r="E7" s="20" t="s">
        <v>24</v>
      </c>
      <c r="F7" s="19" t="s">
        <v>25</v>
      </c>
      <c r="G7" s="19" t="s">
        <v>26</v>
      </c>
      <c r="H7" s="19" t="s">
        <v>27</v>
      </c>
    </row>
    <row r="8" spans="1:8" s="37" customFormat="1" ht="30" x14ac:dyDescent="0.25">
      <c r="A8" s="47">
        <v>1</v>
      </c>
      <c r="B8" s="60" t="s">
        <v>92</v>
      </c>
      <c r="C8" s="60" t="s">
        <v>93</v>
      </c>
      <c r="D8" s="47" t="s">
        <v>94</v>
      </c>
      <c r="E8" s="47" t="s">
        <v>95</v>
      </c>
      <c r="F8" s="47" t="s">
        <v>96</v>
      </c>
      <c r="G8" s="47" t="s">
        <v>90</v>
      </c>
      <c r="H8" s="47" t="s">
        <v>88</v>
      </c>
    </row>
  </sheetData>
  <mergeCells count="3">
    <mergeCell ref="A2:H2"/>
    <mergeCell ref="A3:H3"/>
    <mergeCell ref="A5:H5"/>
  </mergeCells>
  <pageMargins left="0.59055118110236227" right="0.59055118110236227" top="1.7716535433070868" bottom="0.78740157480314965" header="0.39370078740157483" footer="0.19685039370078741"/>
  <pageSetup paperSize="9" scale="65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0"/>
  <sheetViews>
    <sheetView topLeftCell="A2" workbookViewId="0">
      <selection activeCell="I10" sqref="I10"/>
    </sheetView>
  </sheetViews>
  <sheetFormatPr defaultColWidth="8.85546875" defaultRowHeight="15" x14ac:dyDescent="0.25"/>
  <cols>
    <col min="1" max="1" width="4" style="34" customWidth="1"/>
    <col min="2" max="2" width="21.7109375" style="34" customWidth="1"/>
    <col min="3" max="3" width="20.85546875" style="34" customWidth="1"/>
    <col min="4" max="4" width="14.5703125" style="34" customWidth="1"/>
    <col min="5" max="5" width="28.140625" style="34" customWidth="1"/>
    <col min="6" max="6" width="10.28515625" style="34" customWidth="1"/>
    <col min="7" max="9" width="19.85546875" style="34" customWidth="1"/>
    <col min="10" max="10" width="13.28515625" style="34" customWidth="1"/>
    <col min="11" max="11" width="14.28515625" style="34" customWidth="1"/>
    <col min="12" max="12" width="11.42578125" style="34" customWidth="1"/>
    <col min="13" max="13" width="20.7109375" style="34" customWidth="1"/>
    <col min="14" max="15" width="8.85546875" style="34"/>
    <col min="16" max="16" width="0" style="34" hidden="1" customWidth="1"/>
    <col min="17" max="16384" width="8.85546875" style="34"/>
  </cols>
  <sheetData>
    <row r="2" spans="1:16" ht="45.75" customHeight="1" x14ac:dyDescent="0.25">
      <c r="A2" s="98" t="s">
        <v>30</v>
      </c>
      <c r="B2" s="98"/>
      <c r="C2" s="98"/>
      <c r="D2" s="98"/>
      <c r="E2" s="98"/>
      <c r="F2" s="98"/>
      <c r="G2" s="98"/>
      <c r="H2" s="98"/>
      <c r="I2" s="98"/>
      <c r="J2" s="98"/>
      <c r="K2" s="98"/>
      <c r="L2" s="98"/>
      <c r="M2" s="98"/>
    </row>
    <row r="3" spans="1:16" ht="19.149999999999999" customHeight="1" x14ac:dyDescent="0.25">
      <c r="A3" s="94" t="s">
        <v>41</v>
      </c>
      <c r="B3" s="94"/>
      <c r="C3" s="94"/>
      <c r="D3" s="94"/>
      <c r="E3" s="94"/>
      <c r="F3" s="94"/>
      <c r="G3" s="94"/>
      <c r="H3" s="94"/>
      <c r="I3" s="94"/>
      <c r="J3" s="94"/>
      <c r="K3" s="94"/>
      <c r="L3" s="94"/>
      <c r="M3" s="94"/>
    </row>
    <row r="4" spans="1:16" ht="66.75" customHeight="1" x14ac:dyDescent="0.25">
      <c r="A4" s="94" t="s">
        <v>89</v>
      </c>
      <c r="B4" s="94"/>
      <c r="C4" s="94"/>
      <c r="D4" s="94"/>
      <c r="E4" s="94"/>
      <c r="F4" s="94"/>
      <c r="G4" s="94"/>
      <c r="H4" s="94"/>
      <c r="I4" s="94"/>
      <c r="J4" s="94"/>
      <c r="K4" s="94"/>
      <c r="L4" s="94"/>
      <c r="M4" s="94"/>
    </row>
    <row r="5" spans="1:16" ht="13.15" customHeight="1" x14ac:dyDescent="0.25">
      <c r="A5" s="33"/>
      <c r="B5" s="33"/>
      <c r="C5" s="33"/>
      <c r="D5" s="33"/>
      <c r="E5" s="33"/>
      <c r="F5" s="33"/>
      <c r="G5" s="33"/>
      <c r="H5" s="33"/>
      <c r="I5" s="33"/>
      <c r="J5" s="33"/>
      <c r="K5" s="33"/>
      <c r="L5" s="33"/>
      <c r="M5" s="33"/>
    </row>
    <row r="6" spans="1:16" ht="20.45" customHeight="1" x14ac:dyDescent="0.25">
      <c r="A6" s="95" t="s">
        <v>4</v>
      </c>
      <c r="B6" s="95"/>
      <c r="C6" s="95"/>
      <c r="D6" s="95"/>
      <c r="E6" s="95"/>
      <c r="F6" s="95"/>
      <c r="G6" s="95"/>
      <c r="H6" s="95"/>
      <c r="I6" s="95"/>
      <c r="J6" s="95"/>
      <c r="K6" s="95"/>
      <c r="L6" s="95"/>
      <c r="M6" s="95"/>
    </row>
    <row r="7" spans="1:16" ht="13.9" customHeight="1" x14ac:dyDescent="0.25">
      <c r="A7" s="35"/>
      <c r="B7" s="36"/>
      <c r="C7" s="36"/>
      <c r="D7" s="36"/>
      <c r="E7" s="36"/>
      <c r="F7" s="36"/>
      <c r="G7" s="36"/>
      <c r="H7" s="36"/>
      <c r="I7" s="36"/>
      <c r="J7" s="36"/>
      <c r="K7" s="36"/>
      <c r="L7" s="36"/>
    </row>
    <row r="8" spans="1:16" ht="58.5" customHeight="1" x14ac:dyDescent="0.25">
      <c r="A8" s="96" t="s">
        <v>0</v>
      </c>
      <c r="B8" s="96" t="s">
        <v>1</v>
      </c>
      <c r="C8" s="96" t="s">
        <v>22</v>
      </c>
      <c r="D8" s="96" t="s">
        <v>23</v>
      </c>
      <c r="E8" s="100" t="s">
        <v>24</v>
      </c>
      <c r="F8" s="96" t="s">
        <v>25</v>
      </c>
      <c r="G8" s="102" t="s">
        <v>15</v>
      </c>
      <c r="H8" s="104"/>
      <c r="I8" s="104"/>
      <c r="J8" s="100" t="s">
        <v>16</v>
      </c>
      <c r="K8" s="100" t="s">
        <v>2</v>
      </c>
      <c r="L8" s="102" t="s">
        <v>3</v>
      </c>
      <c r="M8" s="99" t="s">
        <v>21</v>
      </c>
    </row>
    <row r="9" spans="1:16" ht="93" customHeight="1" x14ac:dyDescent="0.25">
      <c r="A9" s="97"/>
      <c r="B9" s="97"/>
      <c r="C9" s="97"/>
      <c r="D9" s="97"/>
      <c r="E9" s="101"/>
      <c r="F9" s="97"/>
      <c r="G9" s="83" t="s">
        <v>103</v>
      </c>
      <c r="H9" s="83" t="s">
        <v>104</v>
      </c>
      <c r="I9" s="83" t="s">
        <v>105</v>
      </c>
      <c r="J9" s="101"/>
      <c r="K9" s="101"/>
      <c r="L9" s="103"/>
      <c r="M9" s="99"/>
    </row>
    <row r="10" spans="1:16" s="64" customFormat="1" ht="143.44999999999999" customHeight="1" x14ac:dyDescent="0.25">
      <c r="A10" s="61">
        <v>1</v>
      </c>
      <c r="B10" s="47" t="str">
        <f>'Справочник лекарств'!B8</f>
        <v>ПЕРИЦИАЗИН</v>
      </c>
      <c r="C10" s="60" t="str">
        <f>'Справочник лекарств'!C8</f>
        <v>21.20.10.235-000051-1-00031-0000000000000</v>
      </c>
      <c r="D10" s="47" t="str">
        <f>'Справочник лекарств'!D8</f>
        <v>шт (капсула)</v>
      </c>
      <c r="E10" s="47" t="str">
        <f>'Справочник лекарств'!E8</f>
        <v>КАПСУЛЫ</v>
      </c>
      <c r="F10" s="47" t="str">
        <f>'Справочник лекарств'!F8</f>
        <v>10 мг</v>
      </c>
      <c r="G10" s="76">
        <f>234.66/50</f>
        <v>4.6932</v>
      </c>
      <c r="H10" s="76">
        <f>223.21/50</f>
        <v>4.4641999999999999</v>
      </c>
      <c r="I10" s="76">
        <f>253.25/50</f>
        <v>5.0650000000000004</v>
      </c>
      <c r="J10" s="62">
        <f>AVERAGE(G10:I10)</f>
        <v>4.7408000000000001</v>
      </c>
      <c r="K10" s="62">
        <f>STDEV(G10:I10)</f>
        <v>0.30321523708415465</v>
      </c>
      <c r="L10" s="63">
        <f>K10/J10*100</f>
        <v>6.3958664589131509</v>
      </c>
      <c r="M10" s="72">
        <f>MIN(G10:I10)</f>
        <v>4.4641999999999999</v>
      </c>
      <c r="P10" s="64">
        <f>363.67/5</f>
        <v>72.734000000000009</v>
      </c>
    </row>
  </sheetData>
  <mergeCells count="15">
    <mergeCell ref="A4:M4"/>
    <mergeCell ref="D8:D9"/>
    <mergeCell ref="C8:C9"/>
    <mergeCell ref="A2:M2"/>
    <mergeCell ref="A3:M3"/>
    <mergeCell ref="A6:M6"/>
    <mergeCell ref="M8:M9"/>
    <mergeCell ref="E8:E9"/>
    <mergeCell ref="J8:J9"/>
    <mergeCell ref="A8:A9"/>
    <mergeCell ref="B8:B9"/>
    <mergeCell ref="K8:K9"/>
    <mergeCell ref="L8:L9"/>
    <mergeCell ref="F8:F9"/>
    <mergeCell ref="G8:I8"/>
  </mergeCells>
  <pageMargins left="0.78740157480314965" right="0.78740157480314965" top="0.98425196850393704" bottom="0.78740157480314965" header="0.39370078740157483" footer="0.39370078740157483"/>
  <pageSetup paperSize="9" scale="5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N9"/>
  <sheetViews>
    <sheetView topLeftCell="B1" zoomScaleNormal="100" workbookViewId="0">
      <selection activeCell="H9" sqref="H9"/>
    </sheetView>
  </sheetViews>
  <sheetFormatPr defaultColWidth="8.85546875" defaultRowHeight="12.75" x14ac:dyDescent="0.2"/>
  <cols>
    <col min="1" max="1" width="5.140625" style="3" customWidth="1"/>
    <col min="2" max="2" width="19.7109375" style="3" customWidth="1"/>
    <col min="3" max="3" width="15.7109375" style="3" customWidth="1"/>
    <col min="4" max="4" width="37.42578125" style="3" customWidth="1"/>
    <col min="5" max="5" width="53" style="3" customWidth="1"/>
    <col min="6" max="6" width="9.28515625" style="3" customWidth="1"/>
    <col min="7" max="7" width="9.28515625" style="15" customWidth="1"/>
    <col min="8" max="8" width="13.85546875" style="14" customWidth="1"/>
    <col min="9" max="9" width="13.140625" style="3" customWidth="1"/>
    <col min="10" max="10" width="14.42578125" style="3" customWidth="1"/>
    <col min="11" max="11" width="19.5703125" style="3" customWidth="1"/>
    <col min="12" max="12" width="8.85546875" style="3"/>
    <col min="13" max="14" width="0" style="3" hidden="1" customWidth="1"/>
    <col min="15" max="16384" width="8.85546875" style="3"/>
  </cols>
  <sheetData>
    <row r="2" spans="1:14" ht="37.5" customHeight="1" x14ac:dyDescent="0.2">
      <c r="A2" s="105" t="s">
        <v>30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M2" s="49" t="s">
        <v>74</v>
      </c>
      <c r="N2" s="50">
        <v>0.18</v>
      </c>
    </row>
    <row r="3" spans="1:14" ht="24.75" customHeight="1" x14ac:dyDescent="0.2">
      <c r="A3" s="28"/>
      <c r="B3" s="28"/>
      <c r="C3" s="28"/>
      <c r="D3" s="28"/>
      <c r="E3" s="28"/>
      <c r="F3" s="28"/>
      <c r="G3" s="28"/>
      <c r="H3" s="28"/>
      <c r="I3" s="28"/>
      <c r="J3" s="28"/>
      <c r="K3" s="28"/>
      <c r="M3" s="49" t="s">
        <v>75</v>
      </c>
      <c r="N3" s="50">
        <v>0.12</v>
      </c>
    </row>
    <row r="4" spans="1:14" ht="36.75" customHeight="1" x14ac:dyDescent="0.2">
      <c r="A4" s="106" t="s">
        <v>39</v>
      </c>
      <c r="B4" s="106"/>
      <c r="C4" s="106"/>
      <c r="D4" s="106"/>
      <c r="E4" s="106"/>
      <c r="F4" s="106"/>
      <c r="G4" s="106"/>
      <c r="H4" s="106"/>
      <c r="I4" s="106"/>
      <c r="J4" s="106"/>
      <c r="K4" s="106"/>
      <c r="M4" s="49" t="s">
        <v>76</v>
      </c>
      <c r="N4" s="50">
        <v>0.1</v>
      </c>
    </row>
    <row r="5" spans="1:14" ht="55.15" customHeight="1" x14ac:dyDescent="0.2">
      <c r="A5" s="106" t="s">
        <v>40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</row>
    <row r="6" spans="1:14" ht="18.600000000000001" customHeight="1" x14ac:dyDescent="0.2">
      <c r="A6" s="107" t="s">
        <v>5</v>
      </c>
      <c r="B6" s="107"/>
      <c r="C6" s="107"/>
      <c r="D6" s="107"/>
      <c r="E6" s="108"/>
      <c r="F6" s="108"/>
      <c r="G6" s="108"/>
      <c r="H6" s="108"/>
      <c r="I6" s="108"/>
      <c r="J6" s="108"/>
      <c r="K6" s="108"/>
    </row>
    <row r="8" spans="1:14" ht="76.5" x14ac:dyDescent="0.2">
      <c r="A8" s="29" t="s">
        <v>0</v>
      </c>
      <c r="B8" s="30" t="s">
        <v>57</v>
      </c>
      <c r="C8" s="30" t="s">
        <v>58</v>
      </c>
      <c r="D8" s="30" t="s">
        <v>59</v>
      </c>
      <c r="E8" s="30" t="s">
        <v>60</v>
      </c>
      <c r="F8" s="30" t="s">
        <v>61</v>
      </c>
      <c r="G8" s="31" t="s">
        <v>62</v>
      </c>
      <c r="H8" s="31" t="s">
        <v>63</v>
      </c>
      <c r="I8" s="79" t="s">
        <v>64</v>
      </c>
      <c r="J8" s="79" t="s">
        <v>65</v>
      </c>
      <c r="K8" s="32" t="s">
        <v>66</v>
      </c>
    </row>
    <row r="9" spans="1:14" s="67" customFormat="1" ht="144.6" customHeight="1" x14ac:dyDescent="0.25">
      <c r="A9" s="29">
        <v>1</v>
      </c>
      <c r="B9" s="29" t="str">
        <f>'Справочник лекарств'!B8</f>
        <v>ПЕРИЦИАЗИН</v>
      </c>
      <c r="C9" s="65" t="s">
        <v>97</v>
      </c>
      <c r="D9" s="65" t="s">
        <v>98</v>
      </c>
      <c r="E9" s="73" t="s">
        <v>99</v>
      </c>
      <c r="F9" s="66">
        <v>50</v>
      </c>
      <c r="G9" s="65">
        <v>223.51</v>
      </c>
      <c r="H9" s="77">
        <f>G9/50</f>
        <v>4.4702000000000002</v>
      </c>
      <c r="I9" s="80" t="s">
        <v>100</v>
      </c>
      <c r="J9" s="80" t="s">
        <v>101</v>
      </c>
      <c r="K9" s="78">
        <f>H9</f>
        <v>4.4702000000000002</v>
      </c>
    </row>
  </sheetData>
  <mergeCells count="4">
    <mergeCell ref="A2:K2"/>
    <mergeCell ref="A5:K5"/>
    <mergeCell ref="A4:K4"/>
    <mergeCell ref="A6:K6"/>
  </mergeCells>
  <pageMargins left="0.57999999999999996" right="0.56000000000000005" top="0.98425196850393704" bottom="0.34" header="0.39370078740157483" footer="0.39370078740157483"/>
  <pageSetup paperSize="9" scale="65" fitToHeight="0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K29"/>
  <sheetViews>
    <sheetView workbookViewId="0">
      <selection activeCell="A9" sqref="A9"/>
    </sheetView>
  </sheetViews>
  <sheetFormatPr defaultColWidth="9.140625" defaultRowHeight="12.75" x14ac:dyDescent="0.25"/>
  <cols>
    <col min="1" max="1" width="7.42578125" style="40" customWidth="1"/>
    <col min="2" max="2" width="19.140625" style="40" customWidth="1"/>
    <col min="3" max="3" width="45.140625" style="40" customWidth="1"/>
    <col min="4" max="4" width="11.7109375" style="40" customWidth="1"/>
    <col min="5" max="5" width="11.7109375" style="40" hidden="1" customWidth="1"/>
    <col min="6" max="6" width="16.28515625" style="40" customWidth="1"/>
    <col min="7" max="7" width="17.7109375" style="42" customWidth="1"/>
    <col min="8" max="8" width="14" style="40" customWidth="1"/>
    <col min="9" max="9" width="16.7109375" style="40" customWidth="1"/>
    <col min="10" max="10" width="37.85546875" style="40" customWidth="1"/>
    <col min="11" max="11" width="40.28515625" style="40" customWidth="1"/>
    <col min="12" max="16384" width="9.140625" style="40"/>
  </cols>
  <sheetData>
    <row r="2" spans="1:11" ht="45" customHeight="1" x14ac:dyDescent="0.25">
      <c r="A2" s="109" t="s">
        <v>30</v>
      </c>
      <c r="B2" s="109"/>
      <c r="C2" s="109"/>
      <c r="D2" s="109"/>
      <c r="E2" s="109"/>
      <c r="F2" s="109"/>
      <c r="G2" s="109"/>
      <c r="H2" s="109"/>
      <c r="I2" s="109"/>
      <c r="J2" s="109"/>
      <c r="K2" s="109"/>
    </row>
    <row r="3" spans="1:11" ht="30" customHeight="1" x14ac:dyDescent="0.25">
      <c r="A3" s="110" t="s">
        <v>42</v>
      </c>
      <c r="B3" s="110"/>
      <c r="C3" s="110"/>
      <c r="D3" s="110"/>
      <c r="E3" s="110"/>
      <c r="F3" s="110"/>
      <c r="G3" s="110"/>
      <c r="H3" s="110"/>
      <c r="I3" s="110"/>
      <c r="J3" s="110"/>
      <c r="K3" s="41"/>
    </row>
    <row r="4" spans="1:11" ht="66.599999999999994" customHeight="1" x14ac:dyDescent="0.25">
      <c r="A4" s="110" t="s">
        <v>43</v>
      </c>
      <c r="B4" s="110"/>
      <c r="C4" s="110"/>
      <c r="D4" s="110"/>
      <c r="E4" s="110"/>
      <c r="F4" s="110"/>
      <c r="G4" s="110"/>
      <c r="H4" s="110"/>
      <c r="I4" s="110"/>
      <c r="J4" s="110"/>
      <c r="K4" s="110"/>
    </row>
    <row r="5" spans="1:11" ht="21" customHeight="1" x14ac:dyDescent="0.25">
      <c r="A5" s="111" t="s">
        <v>32</v>
      </c>
      <c r="B5" s="111"/>
      <c r="C5" s="111"/>
      <c r="D5" s="111"/>
      <c r="E5" s="111"/>
      <c r="F5" s="111"/>
      <c r="G5" s="111"/>
      <c r="H5" s="111"/>
      <c r="I5" s="111"/>
      <c r="J5" s="111"/>
      <c r="K5" s="111"/>
    </row>
    <row r="6" spans="1:11" s="43" customFormat="1" x14ac:dyDescent="0.2">
      <c r="A6" s="40"/>
      <c r="B6" s="40"/>
      <c r="C6" s="40"/>
      <c r="D6" s="40"/>
      <c r="E6" s="40"/>
      <c r="F6" s="40"/>
      <c r="G6" s="42"/>
      <c r="H6" s="40"/>
      <c r="I6" s="40"/>
      <c r="J6" s="40"/>
      <c r="K6" s="40"/>
    </row>
    <row r="7" spans="1:11" s="43" customFormat="1" ht="89.25" x14ac:dyDescent="0.2">
      <c r="A7" s="38" t="s">
        <v>0</v>
      </c>
      <c r="B7" s="38" t="s">
        <v>48</v>
      </c>
      <c r="C7" s="38" t="s">
        <v>49</v>
      </c>
      <c r="D7" s="38" t="s">
        <v>50</v>
      </c>
      <c r="E7" s="38" t="s">
        <v>51</v>
      </c>
      <c r="F7" s="38" t="s">
        <v>77</v>
      </c>
      <c r="G7" s="39" t="s">
        <v>52</v>
      </c>
      <c r="H7" s="38" t="s">
        <v>53</v>
      </c>
      <c r="I7" s="38" t="s">
        <v>54</v>
      </c>
      <c r="J7" s="38" t="s">
        <v>55</v>
      </c>
      <c r="K7" s="38" t="s">
        <v>56</v>
      </c>
    </row>
    <row r="8" spans="1:11" s="67" customFormat="1" ht="89.25" x14ac:dyDescent="0.25">
      <c r="A8" s="84" t="s">
        <v>102</v>
      </c>
      <c r="B8" s="71"/>
      <c r="C8" s="65"/>
      <c r="D8" s="65"/>
      <c r="E8" s="65"/>
      <c r="F8" s="65"/>
      <c r="G8" s="65"/>
      <c r="H8" s="65"/>
      <c r="I8" s="65"/>
      <c r="J8" s="82" t="s">
        <v>79</v>
      </c>
      <c r="K8" s="75"/>
    </row>
    <row r="9" spans="1:11" s="45" customFormat="1" x14ac:dyDescent="0.25">
      <c r="G9" s="44"/>
      <c r="J9" s="74"/>
    </row>
    <row r="10" spans="1:11" s="45" customFormat="1" x14ac:dyDescent="0.25">
      <c r="G10" s="44"/>
      <c r="K10" s="52"/>
    </row>
    <row r="11" spans="1:11" s="45" customFormat="1" x14ac:dyDescent="0.25">
      <c r="G11" s="44"/>
      <c r="J11" s="74"/>
    </row>
    <row r="12" spans="1:11" s="45" customFormat="1" x14ac:dyDescent="0.25">
      <c r="G12" s="44"/>
      <c r="J12" s="74"/>
    </row>
    <row r="13" spans="1:11" s="45" customFormat="1" x14ac:dyDescent="0.25">
      <c r="G13" s="44"/>
      <c r="J13" s="74"/>
    </row>
    <row r="14" spans="1:11" s="45" customFormat="1" x14ac:dyDescent="0.25">
      <c r="G14" s="44"/>
      <c r="J14" s="74"/>
    </row>
    <row r="15" spans="1:11" s="45" customFormat="1" x14ac:dyDescent="0.25">
      <c r="G15" s="44"/>
      <c r="J15" s="74"/>
    </row>
    <row r="16" spans="1:11" s="45" customFormat="1" x14ac:dyDescent="0.25">
      <c r="G16" s="44"/>
      <c r="J16" s="74"/>
    </row>
    <row r="17" spans="7:10" s="45" customFormat="1" x14ac:dyDescent="0.25">
      <c r="G17" s="44"/>
      <c r="J17" s="74"/>
    </row>
    <row r="18" spans="7:10" s="45" customFormat="1" x14ac:dyDescent="0.25">
      <c r="G18" s="44"/>
      <c r="J18" s="74"/>
    </row>
    <row r="19" spans="7:10" s="45" customFormat="1" x14ac:dyDescent="0.25">
      <c r="G19" s="44"/>
      <c r="J19" s="74"/>
    </row>
    <row r="20" spans="7:10" s="45" customFormat="1" x14ac:dyDescent="0.25">
      <c r="G20" s="44"/>
      <c r="J20" s="74"/>
    </row>
    <row r="21" spans="7:10" s="45" customFormat="1" x14ac:dyDescent="0.25">
      <c r="G21" s="44"/>
    </row>
    <row r="22" spans="7:10" s="45" customFormat="1" x14ac:dyDescent="0.25">
      <c r="G22" s="44"/>
    </row>
    <row r="23" spans="7:10" s="45" customFormat="1" x14ac:dyDescent="0.25">
      <c r="G23" s="44"/>
    </row>
    <row r="24" spans="7:10" s="45" customFormat="1" x14ac:dyDescent="0.25">
      <c r="G24" s="44"/>
    </row>
    <row r="25" spans="7:10" s="45" customFormat="1" x14ac:dyDescent="0.25">
      <c r="G25" s="44"/>
    </row>
    <row r="26" spans="7:10" s="45" customFormat="1" x14ac:dyDescent="0.25">
      <c r="G26" s="44"/>
    </row>
    <row r="27" spans="7:10" s="45" customFormat="1" x14ac:dyDescent="0.25">
      <c r="G27" s="44"/>
    </row>
    <row r="28" spans="7:10" s="45" customFormat="1" x14ac:dyDescent="0.25">
      <c r="G28" s="44"/>
    </row>
    <row r="29" spans="7:10" s="45" customFormat="1" x14ac:dyDescent="0.25">
      <c r="G29" s="44"/>
    </row>
  </sheetData>
  <mergeCells count="4">
    <mergeCell ref="A2:K2"/>
    <mergeCell ref="A4:K4"/>
    <mergeCell ref="A5:K5"/>
    <mergeCell ref="A3:J3"/>
  </mergeCells>
  <pageMargins left="0.56000000000000005" right="0.53" top="0.98425196850393704" bottom="0.78740157480314965" header="0.39370078740157483" footer="0.39370078740157483"/>
  <pageSetup paperSize="9" scale="60" fitToHeight="0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P13"/>
  <sheetViews>
    <sheetView workbookViewId="0">
      <selection activeCell="A7" sqref="A7:XFD7"/>
    </sheetView>
  </sheetViews>
  <sheetFormatPr defaultColWidth="8.85546875" defaultRowHeight="15" x14ac:dyDescent="0.25"/>
  <cols>
    <col min="1" max="1" width="4.7109375" style="21" customWidth="1"/>
    <col min="2" max="2" width="23.5703125" style="21" customWidth="1"/>
    <col min="3" max="3" width="21.140625" style="21" customWidth="1"/>
    <col min="4" max="4" width="20.140625" style="21" customWidth="1"/>
    <col min="5" max="5" width="25.42578125" style="21" customWidth="1"/>
    <col min="6" max="6" width="11.7109375" style="21" customWidth="1"/>
    <col min="7" max="7" width="21.140625" style="21" customWidth="1"/>
    <col min="8" max="8" width="15.85546875" style="21" customWidth="1"/>
    <col min="9" max="9" width="18.28515625" style="21" customWidth="1"/>
    <col min="10" max="10" width="24" style="21" customWidth="1"/>
    <col min="11" max="11" width="23.7109375" style="21" customWidth="1"/>
    <col min="12" max="13" width="8.85546875" style="21"/>
    <col min="14" max="14" width="0" style="21" hidden="1" customWidth="1"/>
    <col min="15" max="15" width="11.42578125" style="21" hidden="1" customWidth="1"/>
    <col min="16" max="16" width="13.85546875" style="21" hidden="1" customWidth="1"/>
    <col min="17" max="16384" width="8.85546875" style="21"/>
  </cols>
  <sheetData>
    <row r="2" spans="1:16" ht="28.5" customHeight="1" x14ac:dyDescent="0.25">
      <c r="A2" s="113" t="s">
        <v>7</v>
      </c>
      <c r="B2" s="113"/>
      <c r="C2" s="113"/>
      <c r="D2" s="113"/>
      <c r="E2" s="113"/>
      <c r="F2" s="113"/>
      <c r="G2" s="113"/>
      <c r="H2" s="113"/>
      <c r="I2" s="113"/>
      <c r="J2" s="113"/>
      <c r="K2" s="113"/>
    </row>
    <row r="4" spans="1:16" ht="90" x14ac:dyDescent="0.25">
      <c r="A4" s="22" t="s">
        <v>17</v>
      </c>
      <c r="B4" s="22" t="s">
        <v>1</v>
      </c>
      <c r="C4" s="22" t="s">
        <v>22</v>
      </c>
      <c r="D4" s="22" t="s">
        <v>23</v>
      </c>
      <c r="E4" s="22" t="s">
        <v>24</v>
      </c>
      <c r="F4" s="22" t="s">
        <v>25</v>
      </c>
      <c r="G4" s="22" t="s">
        <v>4</v>
      </c>
      <c r="H4" s="22" t="s">
        <v>5</v>
      </c>
      <c r="I4" s="22" t="s">
        <v>44</v>
      </c>
      <c r="J4" s="22" t="s">
        <v>9</v>
      </c>
      <c r="K4" s="23" t="s">
        <v>10</v>
      </c>
      <c r="P4" s="48" t="s">
        <v>73</v>
      </c>
    </row>
    <row r="5" spans="1:16" x14ac:dyDescent="0.25">
      <c r="A5" s="22"/>
      <c r="B5" s="22"/>
      <c r="C5" s="22"/>
      <c r="D5" s="22"/>
      <c r="E5" s="22"/>
      <c r="F5" s="22"/>
      <c r="G5" s="22"/>
      <c r="H5" s="22"/>
      <c r="I5" s="22"/>
      <c r="J5" s="22"/>
      <c r="K5" s="23"/>
      <c r="P5" s="48"/>
    </row>
    <row r="6" spans="1:16" s="64" customFormat="1" ht="87.6" customHeight="1" x14ac:dyDescent="0.25">
      <c r="A6" s="47">
        <v>1</v>
      </c>
      <c r="B6" s="29" t="str">
        <f>'Справочник лекарств'!B8</f>
        <v>ПЕРИЦИАЗИН</v>
      </c>
      <c r="C6" s="60" t="str">
        <f>'Справочник лекарств'!C8</f>
        <v>21.20.10.235-000051-1-00031-0000000000000</v>
      </c>
      <c r="D6" s="47" t="str">
        <f>'Справочник лекарств'!D8</f>
        <v>шт (капсула)</v>
      </c>
      <c r="E6" s="47" t="str">
        <f>'Справочник лекарств'!E8</f>
        <v>КАПСУЛЫ</v>
      </c>
      <c r="F6" s="47" t="str">
        <f>'Справочник лекарств'!F8</f>
        <v>10 мг</v>
      </c>
      <c r="G6" s="68">
        <f>+'анализ рынка'!M10</f>
        <v>4.4641999999999999</v>
      </c>
      <c r="H6" s="69">
        <f>'тарифный метод (только ЖНВЛП)'!K9</f>
        <v>4.4702000000000002</v>
      </c>
      <c r="I6" s="62"/>
      <c r="J6" s="69"/>
      <c r="K6" s="68">
        <f>MIN(G6:J6)</f>
        <v>4.4641999999999999</v>
      </c>
      <c r="N6" s="64">
        <v>51141.2</v>
      </c>
      <c r="O6" s="70">
        <f>N6/440</f>
        <v>116.22999999999999</v>
      </c>
      <c r="P6" s="64">
        <f>363.67/5</f>
        <v>72.734000000000009</v>
      </c>
    </row>
    <row r="7" spans="1:16" x14ac:dyDescent="0.25">
      <c r="A7" s="114" t="s">
        <v>20</v>
      </c>
      <c r="B7" s="114"/>
      <c r="C7" s="114"/>
      <c r="D7" s="114"/>
      <c r="E7" s="114"/>
      <c r="F7" s="114"/>
      <c r="G7" s="114"/>
    </row>
    <row r="8" spans="1:16" ht="51" customHeight="1" x14ac:dyDescent="0.25">
      <c r="A8" s="112" t="s">
        <v>33</v>
      </c>
      <c r="B8" s="112"/>
      <c r="C8" s="112"/>
      <c r="D8" s="112"/>
      <c r="E8" s="112"/>
      <c r="F8" s="112"/>
      <c r="G8" s="112"/>
      <c r="H8" s="112"/>
      <c r="I8" s="112"/>
      <c r="J8" s="112"/>
      <c r="K8" s="112"/>
    </row>
    <row r="9" spans="1:16" ht="23.25" customHeight="1" x14ac:dyDescent="0.25">
      <c r="A9" s="112" t="s">
        <v>45</v>
      </c>
      <c r="B9" s="112"/>
      <c r="C9" s="112"/>
      <c r="D9" s="112"/>
      <c r="E9" s="112"/>
      <c r="F9" s="112"/>
      <c r="G9" s="112"/>
      <c r="H9" s="112"/>
      <c r="I9" s="112"/>
      <c r="J9" s="112"/>
      <c r="K9" s="112"/>
    </row>
    <row r="10" spans="1:16" ht="33" customHeight="1" x14ac:dyDescent="0.25">
      <c r="A10" s="112" t="s">
        <v>67</v>
      </c>
      <c r="B10" s="112"/>
      <c r="C10" s="112"/>
      <c r="D10" s="112"/>
      <c r="E10" s="112"/>
      <c r="F10" s="112"/>
      <c r="G10" s="112"/>
      <c r="H10" s="112"/>
      <c r="I10" s="112"/>
      <c r="J10" s="112"/>
      <c r="K10" s="112"/>
    </row>
    <row r="11" spans="1:16" ht="33.75" customHeight="1" x14ac:dyDescent="0.25">
      <c r="A11" s="112" t="s">
        <v>71</v>
      </c>
      <c r="B11" s="112"/>
      <c r="C11" s="112"/>
      <c r="D11" s="112"/>
      <c r="E11" s="112"/>
      <c r="F11" s="112"/>
      <c r="G11" s="112"/>
      <c r="H11" s="112"/>
      <c r="I11" s="112"/>
      <c r="J11" s="112"/>
      <c r="K11" s="112"/>
    </row>
    <row r="12" spans="1:16" ht="31.9" customHeight="1" x14ac:dyDescent="0.25">
      <c r="A12" s="112" t="s">
        <v>72</v>
      </c>
      <c r="B12" s="112"/>
      <c r="C12" s="112"/>
      <c r="D12" s="112"/>
      <c r="E12" s="112"/>
      <c r="F12" s="112"/>
      <c r="G12" s="112"/>
      <c r="H12" s="112"/>
      <c r="I12" s="112"/>
      <c r="J12" s="112"/>
      <c r="K12" s="112"/>
    </row>
    <row r="13" spans="1:16" ht="13.15" customHeight="1" x14ac:dyDescent="0.25">
      <c r="A13" s="112"/>
      <c r="B13" s="112"/>
      <c r="C13" s="112"/>
      <c r="D13" s="112"/>
      <c r="E13" s="112"/>
      <c r="F13" s="112"/>
      <c r="G13" s="112"/>
      <c r="H13" s="112"/>
      <c r="I13" s="112"/>
      <c r="J13" s="112"/>
      <c r="K13" s="112"/>
    </row>
  </sheetData>
  <mergeCells count="8">
    <mergeCell ref="A11:K11"/>
    <mergeCell ref="A12:K12"/>
    <mergeCell ref="A13:K13"/>
    <mergeCell ref="A2:K2"/>
    <mergeCell ref="A8:K8"/>
    <mergeCell ref="A7:G7"/>
    <mergeCell ref="A9:K9"/>
    <mergeCell ref="A10:K10"/>
  </mergeCells>
  <pageMargins left="0.78740157480314965" right="0.78740157480314965" top="0.98425196850393704" bottom="0.78740157480314965" header="0.39370078740157483" footer="0.39370078740157483"/>
  <pageSetup paperSize="9" scale="61" fitToHeight="0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U30"/>
  <sheetViews>
    <sheetView tabSelected="1" topLeftCell="A4" workbookViewId="0">
      <selection activeCell="N25" sqref="N25"/>
    </sheetView>
  </sheetViews>
  <sheetFormatPr defaultColWidth="8.85546875" defaultRowHeight="12.75" x14ac:dyDescent="0.2"/>
  <cols>
    <col min="1" max="1" width="4" style="1" customWidth="1"/>
    <col min="2" max="2" width="7.5703125" style="1" customWidth="1"/>
    <col min="3" max="3" width="29.5703125" style="1" customWidth="1"/>
    <col min="4" max="4" width="21.85546875" style="1" hidden="1" customWidth="1"/>
    <col min="5" max="5" width="16.85546875" style="1" hidden="1" customWidth="1"/>
    <col min="6" max="6" width="25.7109375" style="1" hidden="1" customWidth="1"/>
    <col min="7" max="7" width="14.28515625" style="1" customWidth="1"/>
    <col min="8" max="8" width="13.28515625" style="1" customWidth="1"/>
    <col min="9" max="9" width="13.5703125" style="1" customWidth="1"/>
    <col min="10" max="10" width="8.5703125" style="1" customWidth="1"/>
    <col min="11" max="11" width="8.7109375" style="1" customWidth="1"/>
    <col min="12" max="12" width="20.42578125" style="1" customWidth="1"/>
    <col min="13" max="14" width="14" style="1" customWidth="1"/>
    <col min="15" max="15" width="15.85546875" style="1" customWidth="1"/>
    <col min="16" max="16" width="2.42578125" style="1" customWidth="1"/>
    <col min="17" max="17" width="11" style="1" hidden="1" customWidth="1"/>
    <col min="18" max="18" width="9.5703125" style="1" hidden="1" customWidth="1"/>
    <col min="19" max="19" width="27.42578125" style="1" hidden="1" customWidth="1"/>
    <col min="20" max="20" width="9" style="1" hidden="1" customWidth="1"/>
    <col min="21" max="21" width="14.5703125" style="1" hidden="1" customWidth="1"/>
    <col min="22" max="16384" width="8.85546875" style="1"/>
  </cols>
  <sheetData>
    <row r="1" spans="1:21" ht="89.25" customHeight="1" x14ac:dyDescent="0.2">
      <c r="C1" s="3"/>
      <c r="L1" s="3" t="s">
        <v>80</v>
      </c>
      <c r="M1" s="1" t="s">
        <v>68</v>
      </c>
      <c r="O1" s="1" t="s">
        <v>81</v>
      </c>
    </row>
    <row r="2" spans="1:21" ht="11.25" customHeight="1" x14ac:dyDescent="0.2">
      <c r="C2" s="3"/>
    </row>
    <row r="3" spans="1:21" x14ac:dyDescent="0.2">
      <c r="A3" s="122" t="s">
        <v>69</v>
      </c>
      <c r="B3" s="122"/>
      <c r="C3" s="122"/>
      <c r="D3" s="122"/>
      <c r="E3" s="122"/>
      <c r="F3" s="122"/>
      <c r="G3" s="122"/>
      <c r="H3" s="122"/>
      <c r="I3" s="122"/>
      <c r="J3" s="122"/>
      <c r="K3" s="122"/>
      <c r="L3" s="122"/>
      <c r="M3" s="122"/>
      <c r="N3" s="122"/>
      <c r="O3" s="122"/>
    </row>
    <row r="4" spans="1:21" ht="14.25" customHeight="1" x14ac:dyDescent="0.2"/>
    <row r="5" spans="1:21" ht="41.25" customHeight="1" x14ac:dyDescent="0.2">
      <c r="A5" s="108" t="s">
        <v>30</v>
      </c>
      <c r="B5" s="108"/>
      <c r="C5" s="108"/>
      <c r="D5" s="108"/>
      <c r="E5" s="108"/>
      <c r="F5" s="108"/>
      <c r="G5" s="108"/>
      <c r="H5" s="108"/>
      <c r="I5" s="108"/>
      <c r="J5" s="108"/>
      <c r="K5" s="108"/>
      <c r="L5" s="108"/>
      <c r="M5" s="108"/>
      <c r="N5" s="108"/>
      <c r="O5" s="108"/>
    </row>
    <row r="6" spans="1:21" ht="29.25" customHeight="1" x14ac:dyDescent="0.2">
      <c r="A6" s="106" t="s">
        <v>8</v>
      </c>
      <c r="B6" s="106"/>
      <c r="C6" s="106"/>
      <c r="D6" s="106"/>
      <c r="E6" s="106"/>
      <c r="F6" s="106"/>
      <c r="G6" s="106"/>
      <c r="H6" s="106"/>
      <c r="I6" s="106"/>
      <c r="J6" s="106"/>
      <c r="K6" s="106"/>
      <c r="L6" s="106"/>
      <c r="M6" s="106"/>
      <c r="N6" s="106"/>
      <c r="O6" s="106"/>
    </row>
    <row r="7" spans="1:21" ht="31.5" customHeight="1" x14ac:dyDescent="0.2">
      <c r="A7" s="106" t="s">
        <v>31</v>
      </c>
      <c r="B7" s="106"/>
      <c r="C7" s="106"/>
      <c r="D7" s="106"/>
      <c r="E7" s="106"/>
      <c r="F7" s="106"/>
      <c r="G7" s="106"/>
      <c r="H7" s="106"/>
      <c r="I7" s="106"/>
      <c r="J7" s="106"/>
      <c r="K7" s="106"/>
      <c r="L7" s="106"/>
      <c r="M7" s="106"/>
      <c r="N7" s="106"/>
      <c r="O7" s="106"/>
      <c r="Q7" s="81"/>
    </row>
    <row r="8" spans="1:21" s="51" customFormat="1" ht="18" customHeight="1" x14ac:dyDescent="0.2">
      <c r="A8" s="123" t="s">
        <v>106</v>
      </c>
      <c r="B8" s="123"/>
      <c r="C8" s="123"/>
      <c r="D8" s="123"/>
      <c r="E8" s="123"/>
      <c r="F8" s="123"/>
      <c r="G8" s="123"/>
      <c r="H8" s="123"/>
      <c r="I8" s="123"/>
      <c r="J8" s="123"/>
      <c r="K8" s="123"/>
      <c r="L8" s="123"/>
      <c r="M8" s="123"/>
      <c r="N8" s="123"/>
      <c r="O8" s="123"/>
      <c r="Q8" s="85" t="s">
        <v>84</v>
      </c>
      <c r="R8" s="86"/>
      <c r="S8" s="86"/>
      <c r="T8" s="86"/>
      <c r="U8" s="86"/>
    </row>
    <row r="9" spans="1:21" ht="63.75" x14ac:dyDescent="0.2">
      <c r="A9" s="5" t="s">
        <v>0</v>
      </c>
      <c r="B9" s="6" t="s">
        <v>18</v>
      </c>
      <c r="C9" s="24" t="s">
        <v>1</v>
      </c>
      <c r="D9" s="24" t="s">
        <v>22</v>
      </c>
      <c r="E9" s="24" t="s">
        <v>23</v>
      </c>
      <c r="F9" s="25" t="s">
        <v>24</v>
      </c>
      <c r="G9" s="24" t="s">
        <v>25</v>
      </c>
      <c r="H9" s="7" t="s">
        <v>47</v>
      </c>
      <c r="I9" s="5" t="s">
        <v>11</v>
      </c>
      <c r="J9" s="5" t="s">
        <v>29</v>
      </c>
      <c r="K9" s="5" t="s">
        <v>70</v>
      </c>
      <c r="L9" s="5" t="s">
        <v>19</v>
      </c>
      <c r="M9" s="4" t="s">
        <v>28</v>
      </c>
      <c r="N9" s="4" t="s">
        <v>78</v>
      </c>
      <c r="O9" s="4" t="s">
        <v>6</v>
      </c>
      <c r="Q9" s="87" t="s">
        <v>83</v>
      </c>
      <c r="R9" s="87" t="s">
        <v>85</v>
      </c>
      <c r="S9" s="87"/>
      <c r="T9" s="87" t="s">
        <v>87</v>
      </c>
      <c r="U9" s="87" t="s">
        <v>86</v>
      </c>
    </row>
    <row r="10" spans="1:21" s="11" customFormat="1" ht="30" x14ac:dyDescent="0.25">
      <c r="A10" s="29">
        <v>1</v>
      </c>
      <c r="B10" s="29" t="s">
        <v>91</v>
      </c>
      <c r="C10" s="29" t="str">
        <f>'Справочник лекарств'!B8</f>
        <v>ПЕРИЦИАЗИН</v>
      </c>
      <c r="D10" s="53" t="str">
        <f>'Справочник лекарств'!C8</f>
        <v>21.20.10.235-000051-1-00031-0000000000000</v>
      </c>
      <c r="E10" s="47" t="str">
        <f>'Справочник лекарств'!D8</f>
        <v>шт (капсула)</v>
      </c>
      <c r="F10" s="54" t="str">
        <f>'Справочник лекарств'!E8</f>
        <v>КАПСУЛЫ</v>
      </c>
      <c r="G10" s="47" t="str">
        <f>'Справочник лекарств'!F8</f>
        <v>10 мг</v>
      </c>
      <c r="H10" s="55">
        <v>1000</v>
      </c>
      <c r="I10" s="56">
        <f>'Выбор минимального значения'!K6</f>
        <v>4.4641999999999999</v>
      </c>
      <c r="J10" s="57">
        <f>I10*1.1</f>
        <v>4.9106200000000007</v>
      </c>
      <c r="K10" s="58">
        <v>0.12</v>
      </c>
      <c r="L10" s="92">
        <f>J10*1.12</f>
        <v>5.4998944000000014</v>
      </c>
      <c r="M10" s="59">
        <f>ROUND(L10,2)</f>
        <v>5.5</v>
      </c>
      <c r="N10" s="59">
        <f>M10*50</f>
        <v>275</v>
      </c>
      <c r="O10" s="59">
        <f>ROUND(M10*H10,2)</f>
        <v>5500</v>
      </c>
      <c r="Q10" s="90">
        <f>U10/H10</f>
        <v>3.6385500000000004</v>
      </c>
      <c r="R10" s="88">
        <v>727.71</v>
      </c>
      <c r="S10" s="88"/>
      <c r="T10" s="88">
        <v>5</v>
      </c>
      <c r="U10" s="88">
        <f>R10*T10</f>
        <v>3638.55</v>
      </c>
    </row>
    <row r="11" spans="1:21" x14ac:dyDescent="0.2">
      <c r="A11" s="119"/>
      <c r="B11" s="120"/>
      <c r="C11" s="120"/>
      <c r="D11" s="120"/>
      <c r="E11" s="120"/>
      <c r="F11" s="120"/>
      <c r="G11" s="120"/>
      <c r="H11" s="120"/>
      <c r="I11" s="120"/>
      <c r="J11" s="120"/>
      <c r="K11" s="121"/>
      <c r="L11" s="26"/>
      <c r="M11" s="26"/>
      <c r="N11" s="26"/>
      <c r="O11" s="16">
        <f>SUM(O10:O10)</f>
        <v>5500</v>
      </c>
      <c r="Q11" s="89"/>
      <c r="R11" s="89"/>
      <c r="S11" s="89"/>
      <c r="T11" s="89"/>
      <c r="U11" s="91">
        <f>SUM(U10:U10)</f>
        <v>3638.55</v>
      </c>
    </row>
    <row r="12" spans="1:21" x14ac:dyDescent="0.2">
      <c r="A12" s="8"/>
      <c r="B12" s="8"/>
      <c r="C12" s="8"/>
      <c r="D12" s="8"/>
      <c r="E12" s="8"/>
      <c r="F12" s="8"/>
      <c r="G12" s="8"/>
      <c r="H12" s="8"/>
      <c r="I12" s="8"/>
      <c r="J12" s="8"/>
      <c r="K12" s="8"/>
      <c r="L12" s="8"/>
      <c r="M12" s="8"/>
      <c r="N12" s="8"/>
      <c r="O12" s="9"/>
    </row>
    <row r="13" spans="1:21" x14ac:dyDescent="0.2">
      <c r="A13" s="8"/>
      <c r="B13" s="8"/>
      <c r="C13" s="8"/>
      <c r="D13" s="117" t="s">
        <v>35</v>
      </c>
      <c r="E13" s="117"/>
      <c r="F13" s="117"/>
      <c r="G13" s="118">
        <f>O11</f>
        <v>5500</v>
      </c>
      <c r="H13" s="118"/>
      <c r="I13" s="8"/>
      <c r="J13" s="8"/>
      <c r="K13" s="8"/>
      <c r="L13" s="8"/>
      <c r="M13" s="8"/>
      <c r="N13" s="8"/>
      <c r="O13" s="9"/>
    </row>
    <row r="14" spans="1:21" x14ac:dyDescent="0.2">
      <c r="A14" s="8"/>
      <c r="B14" s="8"/>
      <c r="C14" s="8"/>
      <c r="D14" s="8"/>
      <c r="E14" s="8"/>
      <c r="F14" s="8"/>
      <c r="G14" s="8"/>
      <c r="H14" s="8"/>
      <c r="I14" s="8"/>
      <c r="J14" s="8"/>
      <c r="K14" s="8"/>
      <c r="L14" s="8"/>
      <c r="M14" s="8"/>
      <c r="N14" s="8"/>
      <c r="O14" s="9"/>
    </row>
    <row r="15" spans="1:21" ht="28.5" customHeight="1" x14ac:dyDescent="0.2">
      <c r="A15" s="115" t="s">
        <v>46</v>
      </c>
      <c r="B15" s="116"/>
      <c r="C15" s="116"/>
      <c r="D15" s="116"/>
      <c r="E15" s="116"/>
      <c r="F15" s="116"/>
      <c r="G15" s="116"/>
      <c r="H15" s="116"/>
      <c r="I15" s="116"/>
      <c r="J15" s="116"/>
      <c r="K15" s="116"/>
      <c r="L15" s="116"/>
      <c r="M15" s="116"/>
      <c r="N15" s="116"/>
      <c r="O15" s="116"/>
    </row>
    <row r="16" spans="1:21" x14ac:dyDescent="0.2">
      <c r="A16" s="1" t="s">
        <v>12</v>
      </c>
    </row>
    <row r="17" spans="1:15" x14ac:dyDescent="0.2">
      <c r="A17" s="10" t="s">
        <v>13</v>
      </c>
      <c r="B17" s="10"/>
    </row>
    <row r="18" spans="1:15" x14ac:dyDescent="0.2">
      <c r="A18" s="10" t="s">
        <v>14</v>
      </c>
      <c r="B18" s="10"/>
    </row>
    <row r="19" spans="1:15" ht="13.5" customHeight="1" x14ac:dyDescent="0.2">
      <c r="O19" s="27"/>
    </row>
    <row r="20" spans="1:15" ht="26.25" customHeight="1" x14ac:dyDescent="0.2">
      <c r="E20" s="11"/>
      <c r="F20" s="2"/>
      <c r="G20" s="2"/>
      <c r="H20" s="2"/>
      <c r="I20" s="2"/>
    </row>
    <row r="21" spans="1:15" ht="15.75" x14ac:dyDescent="0.25">
      <c r="C21" s="46" t="s">
        <v>82</v>
      </c>
      <c r="E21" s="11"/>
      <c r="F21" s="2"/>
      <c r="G21" s="2"/>
      <c r="H21" s="2"/>
      <c r="I21" s="2"/>
      <c r="K21" s="12" t="s">
        <v>34</v>
      </c>
      <c r="L21" s="13">
        <v>45425</v>
      </c>
    </row>
    <row r="22" spans="1:15" ht="26.25" customHeight="1" x14ac:dyDescent="0.2">
      <c r="E22" s="11"/>
      <c r="F22" s="2"/>
      <c r="G22" s="2"/>
      <c r="H22" s="2"/>
      <c r="I22" s="2"/>
    </row>
    <row r="23" spans="1:15" ht="26.25" customHeight="1" x14ac:dyDescent="0.2">
      <c r="E23" s="2"/>
      <c r="F23" s="2"/>
      <c r="G23" s="2"/>
      <c r="H23" s="2"/>
      <c r="I23" s="2"/>
      <c r="O23" s="2"/>
    </row>
    <row r="24" spans="1:15" ht="26.25" customHeight="1" x14ac:dyDescent="0.2">
      <c r="E24" s="11"/>
      <c r="F24" s="2"/>
      <c r="G24" s="2"/>
      <c r="H24" s="2"/>
      <c r="I24" s="2"/>
      <c r="O24" s="2"/>
    </row>
    <row r="25" spans="1:15" ht="31.15" customHeight="1" x14ac:dyDescent="0.2">
      <c r="G25" s="2"/>
      <c r="H25" s="2"/>
      <c r="I25" s="2"/>
      <c r="J25" s="2"/>
      <c r="K25" s="2"/>
      <c r="L25" s="2"/>
      <c r="M25" s="2"/>
      <c r="N25" s="2"/>
      <c r="O25" s="2"/>
    </row>
    <row r="26" spans="1:15" x14ac:dyDescent="0.2">
      <c r="B26" s="2"/>
      <c r="C26" s="2"/>
      <c r="D26" s="2"/>
      <c r="G26" s="2"/>
      <c r="H26" s="2"/>
      <c r="I26" s="2"/>
      <c r="J26" s="2"/>
      <c r="K26" s="2"/>
      <c r="L26" s="2"/>
    </row>
    <row r="27" spans="1:15" x14ac:dyDescent="0.2">
      <c r="C27" s="2"/>
      <c r="D27" s="2"/>
      <c r="G27" s="2"/>
      <c r="H27" s="2"/>
      <c r="I27" s="2"/>
      <c r="J27" s="2"/>
    </row>
    <row r="28" spans="1:15" ht="19.149999999999999" customHeight="1" x14ac:dyDescent="0.2">
      <c r="B28" s="2"/>
      <c r="C28" s="2"/>
      <c r="D28" s="2"/>
      <c r="G28" s="2"/>
      <c r="H28" s="2"/>
      <c r="I28" s="2"/>
    </row>
    <row r="29" spans="1:15" x14ac:dyDescent="0.2">
      <c r="A29" s="2"/>
      <c r="B29" s="2"/>
      <c r="C29" s="2"/>
      <c r="D29" s="2"/>
      <c r="G29" s="2"/>
      <c r="H29" s="2"/>
      <c r="I29" s="2"/>
      <c r="J29" s="2"/>
      <c r="K29" s="2"/>
      <c r="L29" s="2"/>
    </row>
    <row r="30" spans="1:15" x14ac:dyDescent="0.2">
      <c r="E30" s="2"/>
      <c r="F30" s="2"/>
      <c r="G30" s="2"/>
      <c r="H30" s="2"/>
      <c r="I30" s="2"/>
      <c r="J30" s="2"/>
      <c r="K30" s="2"/>
      <c r="L30" s="2"/>
    </row>
  </sheetData>
  <mergeCells count="9">
    <mergeCell ref="A15:O15"/>
    <mergeCell ref="D13:F13"/>
    <mergeCell ref="G13:H13"/>
    <mergeCell ref="A11:K11"/>
    <mergeCell ref="A3:O3"/>
    <mergeCell ref="A5:O5"/>
    <mergeCell ref="A6:O6"/>
    <mergeCell ref="A7:O7"/>
    <mergeCell ref="A8:O8"/>
  </mergeCells>
  <pageMargins left="0.43" right="0.2" top="0.49" bottom="0.45" header="0.39370078740157483" footer="0.39370078740157483"/>
  <pageSetup paperSize="9" scale="5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6</vt:i4>
      </vt:variant>
    </vt:vector>
  </HeadingPairs>
  <TitlesOfParts>
    <vt:vector size="6" baseType="lpstr">
      <vt:lpstr>Справочник лекарств</vt:lpstr>
      <vt:lpstr>анализ рынка</vt:lpstr>
      <vt:lpstr>тарифный метод (только ЖНВЛП)</vt:lpstr>
      <vt:lpstr>Средневзвешенная</vt:lpstr>
      <vt:lpstr>Выбор минимального значения</vt:lpstr>
      <vt:lpstr>РНМЦД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Ganchikov</dc:creator>
  <cp:lastModifiedBy>АА</cp:lastModifiedBy>
  <cp:lastPrinted>2023-12-15T08:33:10Z</cp:lastPrinted>
  <dcterms:created xsi:type="dcterms:W3CDTF">2018-01-29T11:31:17Z</dcterms:created>
  <dcterms:modified xsi:type="dcterms:W3CDTF">2024-05-13T12:22:32Z</dcterms:modified>
</cp:coreProperties>
</file>