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40" yWindow="228" windowWidth="14808" windowHeight="7896"/>
  </bookViews>
  <sheets>
    <sheet name="Расчет" sheetId="1" r:id="rId1"/>
    <sheet name="Лист1" sheetId="2" r:id="rId2"/>
  </sheets>
  <definedNames>
    <definedName name="_GoBack" localSheetId="0">Расчет!#REF!</definedName>
  </definedNames>
  <calcPr calcId="162913"/>
</workbook>
</file>

<file path=xl/calcChain.xml><?xml version="1.0" encoding="utf-8"?>
<calcChain xmlns="http://schemas.openxmlformats.org/spreadsheetml/2006/main">
  <c r="P11" i="1" l="1"/>
  <c r="K7" i="1"/>
  <c r="K8" i="1"/>
  <c r="K9" i="1"/>
  <c r="K6" i="1"/>
  <c r="J10" i="1"/>
  <c r="J7" i="1"/>
  <c r="J8" i="1"/>
  <c r="J9" i="1"/>
  <c r="F6" i="1"/>
  <c r="H6" i="1"/>
  <c r="J6" i="1"/>
  <c r="L6" i="1"/>
  <c r="M6" i="1"/>
  <c r="N6" i="1" s="1"/>
  <c r="O6" i="1" s="1"/>
  <c r="F7" i="1"/>
  <c r="F8" i="1"/>
  <c r="F9" i="1"/>
  <c r="H9" i="1"/>
  <c r="L9" i="1"/>
  <c r="M9" i="1"/>
  <c r="N9" i="1" s="1"/>
  <c r="O9" i="1" s="1"/>
  <c r="F10" i="1"/>
  <c r="H10" i="1"/>
  <c r="K10" i="1"/>
  <c r="L10" i="1"/>
  <c r="M10" i="1"/>
  <c r="N10" i="1" s="1"/>
  <c r="O10" i="1" s="1"/>
  <c r="H11" i="1"/>
  <c r="J11" i="1"/>
</calcChain>
</file>

<file path=xl/sharedStrings.xml><?xml version="1.0" encoding="utf-8"?>
<sst xmlns="http://schemas.openxmlformats.org/spreadsheetml/2006/main" count="39" uniqueCount="31">
  <si>
    <t>№ п/п</t>
  </si>
  <si>
    <t>Объем поставки товара</t>
  </si>
  <si>
    <t>Стоимость, руб.</t>
  </si>
  <si>
    <t>Средняя цена за ед., руб.</t>
  </si>
  <si>
    <t>Количество значений</t>
  </si>
  <si>
    <t>σ=</t>
  </si>
  <si>
    <t>Коэф.вариации V=</t>
  </si>
  <si>
    <t>ОДН/
НЕОДН</t>
  </si>
  <si>
    <t>НМЦК 
рын.=</t>
  </si>
  <si>
    <t>ед. изм.</t>
  </si>
  <si>
    <t>кол-во</t>
  </si>
  <si>
    <t>Цена за ед., руб.</t>
  </si>
  <si>
    <t xml:space="preserve">Предложение 
1 </t>
  </si>
  <si>
    <t xml:space="preserve">Предложение 
2 </t>
  </si>
  <si>
    <t>Предложение 
3</t>
  </si>
  <si>
    <t>Обоснование начальной (максимальной) цены контракта</t>
  </si>
  <si>
    <t>не более 0,33</t>
  </si>
  <si>
    <t>Наименование товара, работ, услуг</t>
  </si>
  <si>
    <t>ИТОГО НМЦК, руб.</t>
  </si>
  <si>
    <t>Исполнитель:</t>
  </si>
  <si>
    <t xml:space="preserve">Прошу согласовать по наименьшей цене </t>
  </si>
  <si>
    <t>руб.</t>
  </si>
  <si>
    <t>Расчет НМЦК методом сопоставимых рыночных цен (анализ рынка), являющимся приоритетным для определения и обоснования НМЦК. 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567.</t>
  </si>
  <si>
    <t>Общие биохимические показатели крови (11+)</t>
  </si>
  <si>
    <t>цикл</t>
  </si>
  <si>
    <t>Газы, электролиты и метаболиты крови</t>
  </si>
  <si>
    <t>Анализ мочи базовый</t>
  </si>
  <si>
    <t>Гемоцитометрия 5 diff (Mindray)</t>
  </si>
  <si>
    <t xml:space="preserve">Иммуногематология </t>
  </si>
  <si>
    <t xml:space="preserve">Менеджер отдела закупок </t>
  </si>
  <si>
    <t>Ю.А.Котова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</si>
</sst>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0_р_.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38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165" fontId="3" fillId="0" borderId="0" applyFont="0" applyFill="0" applyBorder="0" applyAlignment="0" applyProtection="0"/>
    <xf numFmtId="0" fontId="7" fillId="0" borderId="0"/>
    <xf numFmtId="0" fontId="3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2" fillId="0" borderId="0"/>
  </cellStyleXfs>
  <cellXfs count="50">
    <xf numFmtId="0" fontId="0" fillId="0" borderId="0" xfId="0"/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5" fillId="0" borderId="0" xfId="0" applyFont="1" applyFill="1" applyAlignment="1">
      <alignment vertical="center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/>
    </xf>
    <xf numFmtId="2" fontId="9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11" fillId="3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66" fontId="9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top" wrapText="1"/>
    </xf>
    <xf numFmtId="0" fontId="13" fillId="0" borderId="0" xfId="0" applyFont="1" applyFill="1" applyAlignment="1" applyProtection="1">
      <alignment horizontal="center" vertical="top" wrapText="1"/>
    </xf>
    <xf numFmtId="0" fontId="13" fillId="0" borderId="0" xfId="0" applyFont="1" applyFill="1" applyAlignment="1" applyProtection="1">
      <alignment horizontal="left" vertical="top" wrapText="1"/>
    </xf>
    <xf numFmtId="166" fontId="13" fillId="0" borderId="0" xfId="0" applyNumberFormat="1" applyFont="1" applyFill="1" applyAlignment="1" applyProtection="1">
      <alignment horizontal="center" vertical="top" wrapText="1"/>
    </xf>
    <xf numFmtId="0" fontId="15" fillId="0" borderId="0" xfId="0" applyFont="1" applyFill="1" applyAlignment="1" applyProtection="1">
      <alignment horizontal="center" vertical="top" wrapText="1"/>
    </xf>
    <xf numFmtId="166" fontId="8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2" fontId="9" fillId="0" borderId="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Fill="1" applyBorder="1" applyAlignment="1">
      <alignment vertical="top"/>
    </xf>
    <xf numFmtId="2" fontId="10" fillId="0" borderId="0" xfId="0" applyNumberFormat="1" applyFont="1" applyFill="1" applyBorder="1" applyAlignment="1">
      <alignment horizontal="left" vertical="top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2" fontId="8" fillId="0" borderId="3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wrapText="1"/>
    </xf>
    <xf numFmtId="0" fontId="17" fillId="0" borderId="0" xfId="0" applyFont="1" applyFill="1" applyAlignment="1">
      <alignment horizontal="center" vertical="top" wrapText="1"/>
    </xf>
    <xf numFmtId="0" fontId="16" fillId="0" borderId="0" xfId="0" applyFont="1" applyFill="1" applyAlignment="1" applyProtection="1">
      <alignment horizontal="center" vertical="top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166" fontId="10" fillId="0" borderId="5" xfId="0" applyNumberFormat="1" applyFont="1" applyFill="1" applyBorder="1" applyAlignment="1">
      <alignment horizontal="center" vertical="center" wrapText="1"/>
    </xf>
    <xf numFmtId="166" fontId="10" fillId="0" borderId="6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2" fontId="20" fillId="0" borderId="0" xfId="0" applyNumberFormat="1" applyFont="1" applyFill="1" applyBorder="1" applyAlignment="1">
      <alignment horizontal="center" vertical="top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9">
    <cellStyle name="]_x000d__x000a_Width=1032_x000d__x000a_Height=776_x000d__x000a__x000d__x000a_[Customize]_x000d__x000a_PositionTAB=1_x000d__x000a_PositionMouse=1_x000d__x000a_AutoTAB=1_x000d__x000a_Edit.CaretWidth=2_x000d__x000a_ListCursor=1_x000d__x000a__x000d_" xfId="8"/>
    <cellStyle name="Normal 2" xfId="1"/>
    <cellStyle name="Денежный 2" xfId="2"/>
    <cellStyle name="Обычный" xfId="0" builtinId="0"/>
    <cellStyle name="Обычный 2" xfId="3"/>
    <cellStyle name="Обычный 2 2" xfId="4"/>
    <cellStyle name="Обычный 3" xfId="7"/>
    <cellStyle name="Процентный 2" xfId="5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topLeftCell="A7" zoomScaleNormal="100" workbookViewId="0">
      <selection activeCell="B11" sqref="B11"/>
    </sheetView>
  </sheetViews>
  <sheetFormatPr defaultColWidth="9.109375" defaultRowHeight="15.6" x14ac:dyDescent="0.3"/>
  <cols>
    <col min="1" max="1" width="4.6640625" style="4" customWidth="1"/>
    <col min="2" max="2" width="33.88671875" style="5" customWidth="1"/>
    <col min="3" max="3" width="6" style="4" customWidth="1"/>
    <col min="4" max="4" width="8" style="4" customWidth="1"/>
    <col min="5" max="5" width="9.5546875" style="4" customWidth="1"/>
    <col min="6" max="6" width="11.44140625" style="4" customWidth="1"/>
    <col min="7" max="8" width="0.109375" style="4" hidden="1" customWidth="1"/>
    <col min="9" max="9" width="0.33203125" style="4" hidden="1" customWidth="1"/>
    <col min="10" max="10" width="13.5546875" style="4" hidden="1" customWidth="1"/>
    <col min="11" max="11" width="9.109375" style="4" hidden="1" customWidth="1"/>
    <col min="12" max="12" width="0.21875" style="4" hidden="1" customWidth="1"/>
    <col min="13" max="13" width="0.109375" style="4" hidden="1" customWidth="1"/>
    <col min="14" max="14" width="9.109375" style="4" hidden="1" customWidth="1"/>
    <col min="15" max="15" width="5.6640625" style="4" hidden="1" customWidth="1"/>
    <col min="16" max="16" width="14.44140625" style="4" customWidth="1"/>
    <col min="17" max="16384" width="9.109375" style="1"/>
  </cols>
  <sheetData>
    <row r="1" spans="1:16" ht="15.6" customHeight="1" x14ac:dyDescent="0.3">
      <c r="A1" s="19"/>
      <c r="B1" s="36" t="s">
        <v>15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38.4" customHeight="1" x14ac:dyDescent="0.3">
      <c r="A2" s="20"/>
      <c r="B2" s="37" t="s">
        <v>22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x14ac:dyDescent="0.3">
      <c r="A3" s="20"/>
      <c r="B3" s="21"/>
      <c r="C3" s="20"/>
      <c r="D3" s="20"/>
      <c r="E3" s="22"/>
      <c r="F3" s="22"/>
      <c r="G3" s="22"/>
      <c r="H3" s="22"/>
      <c r="I3" s="22"/>
      <c r="J3" s="22"/>
      <c r="K3" s="22"/>
      <c r="L3" s="20"/>
      <c r="M3" s="20"/>
      <c r="N3" s="23" t="s">
        <v>16</v>
      </c>
      <c r="O3" s="20"/>
      <c r="P3" s="22"/>
    </row>
    <row r="4" spans="1:16" ht="39.6" customHeight="1" x14ac:dyDescent="0.3">
      <c r="A4" s="45" t="s">
        <v>0</v>
      </c>
      <c r="B4" s="45" t="s">
        <v>17</v>
      </c>
      <c r="C4" s="42" t="s">
        <v>1</v>
      </c>
      <c r="D4" s="43"/>
      <c r="E4" s="18" t="s">
        <v>12</v>
      </c>
      <c r="F4" s="40" t="s">
        <v>2</v>
      </c>
      <c r="G4" s="18" t="s">
        <v>13</v>
      </c>
      <c r="H4" s="40" t="s">
        <v>2</v>
      </c>
      <c r="I4" s="18" t="s">
        <v>14</v>
      </c>
      <c r="J4" s="40" t="s">
        <v>2</v>
      </c>
      <c r="K4" s="40" t="s">
        <v>3</v>
      </c>
      <c r="L4" s="38" t="s">
        <v>4</v>
      </c>
      <c r="M4" s="38" t="s">
        <v>5</v>
      </c>
      <c r="N4" s="38" t="s">
        <v>6</v>
      </c>
      <c r="O4" s="38" t="s">
        <v>7</v>
      </c>
      <c r="P4" s="40" t="s">
        <v>8</v>
      </c>
    </row>
    <row r="5" spans="1:16" s="2" customFormat="1" ht="40.5" customHeight="1" x14ac:dyDescent="0.3">
      <c r="A5" s="46"/>
      <c r="B5" s="46"/>
      <c r="C5" s="10" t="s">
        <v>9</v>
      </c>
      <c r="D5" s="10" t="s">
        <v>10</v>
      </c>
      <c r="E5" s="11" t="s">
        <v>11</v>
      </c>
      <c r="F5" s="41"/>
      <c r="G5" s="11" t="s">
        <v>11</v>
      </c>
      <c r="H5" s="41"/>
      <c r="I5" s="11" t="s">
        <v>11</v>
      </c>
      <c r="J5" s="41"/>
      <c r="K5" s="41"/>
      <c r="L5" s="39"/>
      <c r="M5" s="39"/>
      <c r="N5" s="39"/>
      <c r="O5" s="39"/>
      <c r="P5" s="41"/>
    </row>
    <row r="6" spans="1:16" s="3" customFormat="1" ht="63" customHeight="1" x14ac:dyDescent="0.35">
      <c r="A6" s="6">
        <v>1</v>
      </c>
      <c r="B6" s="35" t="s">
        <v>23</v>
      </c>
      <c r="C6" s="7" t="s">
        <v>24</v>
      </c>
      <c r="D6" s="12">
        <v>3</v>
      </c>
      <c r="E6" s="13">
        <v>4899</v>
      </c>
      <c r="F6" s="9">
        <f>D6*E6</f>
        <v>14697</v>
      </c>
      <c r="G6" s="14">
        <v>121000</v>
      </c>
      <c r="H6" s="9">
        <f>G6*D6</f>
        <v>363000</v>
      </c>
      <c r="I6" s="14">
        <v>125000</v>
      </c>
      <c r="J6" s="9">
        <f>I6*D6</f>
        <v>375000</v>
      </c>
      <c r="K6" s="15">
        <f>AVERAGE(E6,G6,I6)</f>
        <v>83633</v>
      </c>
      <c r="L6" s="16">
        <f>COUNTA(E6,G6,I6)</f>
        <v>3</v>
      </c>
      <c r="M6" s="16">
        <f>SQRT((IF(E6&gt;0,POWER(E6-K6,2),0)+IF(G6&gt;0,POWER(G6-K6,2),0)+IF(I6&gt;0,POWER(I6-K6,2),0)/(L6-1)))</f>
        <v>91929.047582904939</v>
      </c>
      <c r="N6" s="16">
        <f>M6/K6*100</f>
        <v>109.91958626726883</v>
      </c>
      <c r="O6" s="17" t="str">
        <f>IF(N6&lt;33,$D$4,$D$5)</f>
        <v>кол-во</v>
      </c>
      <c r="P6" s="15">
        <v>14697</v>
      </c>
    </row>
    <row r="7" spans="1:16" s="3" customFormat="1" ht="45.6" customHeight="1" x14ac:dyDescent="0.35">
      <c r="A7" s="6">
        <v>2</v>
      </c>
      <c r="B7" s="35" t="s">
        <v>25</v>
      </c>
      <c r="C7" s="7" t="s">
        <v>24</v>
      </c>
      <c r="D7" s="12">
        <v>3</v>
      </c>
      <c r="E7" s="13">
        <v>6210</v>
      </c>
      <c r="F7" s="9">
        <f t="shared" ref="F7:F8" si="0">D7*E7</f>
        <v>18630</v>
      </c>
      <c r="G7" s="14"/>
      <c r="H7" s="9"/>
      <c r="I7" s="14"/>
      <c r="J7" s="9">
        <f t="shared" ref="J7:J10" si="1">I7*D7</f>
        <v>0</v>
      </c>
      <c r="K7" s="15">
        <f t="shared" ref="K7:K9" si="2">AVERAGE(E7,G7,I7)</f>
        <v>6210</v>
      </c>
      <c r="L7" s="16"/>
      <c r="M7" s="16"/>
      <c r="N7" s="16"/>
      <c r="O7" s="17"/>
      <c r="P7" s="15">
        <v>18630</v>
      </c>
    </row>
    <row r="8" spans="1:16" s="3" customFormat="1" ht="35.4" customHeight="1" x14ac:dyDescent="0.35">
      <c r="A8" s="6">
        <v>3</v>
      </c>
      <c r="B8" s="35" t="s">
        <v>26</v>
      </c>
      <c r="C8" s="7" t="s">
        <v>24</v>
      </c>
      <c r="D8" s="12">
        <v>3</v>
      </c>
      <c r="E8" s="13">
        <v>4467</v>
      </c>
      <c r="F8" s="9">
        <f t="shared" si="0"/>
        <v>13401</v>
      </c>
      <c r="G8" s="14"/>
      <c r="H8" s="9"/>
      <c r="I8" s="14"/>
      <c r="J8" s="9">
        <f t="shared" si="1"/>
        <v>0</v>
      </c>
      <c r="K8" s="15">
        <f t="shared" si="2"/>
        <v>4467</v>
      </c>
      <c r="L8" s="16"/>
      <c r="M8" s="16"/>
      <c r="N8" s="16"/>
      <c r="O8" s="17"/>
      <c r="P8" s="15">
        <v>13401</v>
      </c>
    </row>
    <row r="9" spans="1:16" s="3" customFormat="1" ht="31.2" customHeight="1" x14ac:dyDescent="0.35">
      <c r="A9" s="6">
        <v>4</v>
      </c>
      <c r="B9" s="35" t="s">
        <v>27</v>
      </c>
      <c r="C9" s="7" t="s">
        <v>24</v>
      </c>
      <c r="D9" s="12">
        <v>1</v>
      </c>
      <c r="E9" s="13">
        <v>16197</v>
      </c>
      <c r="F9" s="9">
        <f>D9*E9</f>
        <v>16197</v>
      </c>
      <c r="G9" s="14">
        <v>121000</v>
      </c>
      <c r="H9" s="9">
        <f>G9*D9</f>
        <v>121000</v>
      </c>
      <c r="I9" s="14">
        <v>125000</v>
      </c>
      <c r="J9" s="9">
        <f t="shared" si="1"/>
        <v>125000</v>
      </c>
      <c r="K9" s="15">
        <f t="shared" si="2"/>
        <v>87399</v>
      </c>
      <c r="L9" s="16">
        <f>COUNTA(E9,G9,I9)</f>
        <v>3</v>
      </c>
      <c r="M9" s="16">
        <f>SQRT((IF(E9&gt;0,POWER(E9-K9,2),0)+IF(G9&gt;0,POWER(G9-K9,2),0)+IF(I9&gt;0,POWER(I9-K9,2),0)/(L9-1)))</f>
        <v>83100.358636410223</v>
      </c>
      <c r="N9" s="16">
        <f>M9/K9*100</f>
        <v>95.081589762365965</v>
      </c>
      <c r="O9" s="17" t="str">
        <f>IF(N9&lt;33,$D$4,$D$5)</f>
        <v>кол-во</v>
      </c>
      <c r="P9" s="15">
        <v>16197</v>
      </c>
    </row>
    <row r="10" spans="1:16" s="3" customFormat="1" ht="39" customHeight="1" x14ac:dyDescent="0.35">
      <c r="A10" s="6">
        <v>5</v>
      </c>
      <c r="B10" s="35" t="s">
        <v>28</v>
      </c>
      <c r="C10" s="7" t="s">
        <v>24</v>
      </c>
      <c r="D10" s="12">
        <v>2</v>
      </c>
      <c r="E10" s="13">
        <v>7833</v>
      </c>
      <c r="F10" s="9">
        <f>D10*E10</f>
        <v>15666</v>
      </c>
      <c r="G10" s="14">
        <v>121000</v>
      </c>
      <c r="H10" s="9">
        <f>G10*D10</f>
        <v>242000</v>
      </c>
      <c r="I10" s="14">
        <v>125000</v>
      </c>
      <c r="J10" s="9">
        <f t="shared" si="1"/>
        <v>250000</v>
      </c>
      <c r="K10" s="15">
        <f>AVERAGE(E10,G10,I10)</f>
        <v>84611</v>
      </c>
      <c r="L10" s="16">
        <f>COUNTA(E10,G10,I10)</f>
        <v>3</v>
      </c>
      <c r="M10" s="16">
        <f>SQRT((IF(E10&gt;0,POWER(E10-K10,2),0)+IF(G10&gt;0,POWER(G10-K10,2),0)+IF(I10&gt;0,POWER(I10-K10,2),0)/(L10-1)))</f>
        <v>89636.244151012928</v>
      </c>
      <c r="N10" s="16">
        <f>M10/K10*100</f>
        <v>105.93923266598068</v>
      </c>
      <c r="O10" s="17" t="str">
        <f>IF(N10&lt;33,$D$4,$D$5)</f>
        <v>кол-во</v>
      </c>
      <c r="P10" s="15">
        <v>15666</v>
      </c>
    </row>
    <row r="11" spans="1:16" x14ac:dyDescent="0.3">
      <c r="A11" s="25"/>
      <c r="B11" s="26"/>
      <c r="C11" s="26"/>
      <c r="D11" s="26"/>
      <c r="E11" s="26"/>
      <c r="F11" s="34"/>
      <c r="G11" s="27"/>
      <c r="H11" s="27">
        <f>SUM(H6:H6)</f>
        <v>363000</v>
      </c>
      <c r="I11" s="27"/>
      <c r="J11" s="27">
        <f>SUM(J6:J6)</f>
        <v>375000</v>
      </c>
      <c r="K11" s="26"/>
      <c r="L11" s="26"/>
      <c r="M11" s="48" t="s">
        <v>18</v>
      </c>
      <c r="N11" s="48"/>
      <c r="O11" s="49"/>
      <c r="P11" s="24">
        <f>SUM(P6:P10)</f>
        <v>78591</v>
      </c>
    </row>
    <row r="12" spans="1:16" ht="9.6" customHeight="1" x14ac:dyDescent="0.3"/>
    <row r="13" spans="1:16" ht="27.6" customHeight="1" x14ac:dyDescent="0.3">
      <c r="A13" s="29" t="s">
        <v>20</v>
      </c>
      <c r="B13" s="28"/>
      <c r="C13" s="44">
        <v>78591</v>
      </c>
      <c r="D13" s="44"/>
      <c r="E13" s="30" t="s">
        <v>21</v>
      </c>
    </row>
    <row r="14" spans="1:16" ht="14.4" customHeight="1" x14ac:dyDescent="0.25">
      <c r="A14" s="33" t="s">
        <v>19</v>
      </c>
      <c r="B14" s="32"/>
      <c r="F14" s="8"/>
      <c r="G14" s="1"/>
    </row>
    <row r="15" spans="1:16" ht="21" customHeight="1" x14ac:dyDescent="0.3">
      <c r="A15" s="47" t="s">
        <v>29</v>
      </c>
      <c r="B15" s="47"/>
      <c r="C15" s="47"/>
      <c r="E15" s="4" t="s">
        <v>30</v>
      </c>
      <c r="F15" s="31"/>
    </row>
    <row r="16" spans="1:16" x14ac:dyDescent="0.25">
      <c r="A16" s="8"/>
    </row>
  </sheetData>
  <mergeCells count="17">
    <mergeCell ref="C13:D13"/>
    <mergeCell ref="A4:A5"/>
    <mergeCell ref="B4:B5"/>
    <mergeCell ref="A15:C15"/>
    <mergeCell ref="M11:O11"/>
    <mergeCell ref="B1:P1"/>
    <mergeCell ref="B2:P2"/>
    <mergeCell ref="O4:O5"/>
    <mergeCell ref="P4:P5"/>
    <mergeCell ref="F4:F5"/>
    <mergeCell ref="H4:H5"/>
    <mergeCell ref="J4:J5"/>
    <mergeCell ref="C4:D4"/>
    <mergeCell ref="K4:K5"/>
    <mergeCell ref="L4:L5"/>
    <mergeCell ref="M4:M5"/>
    <mergeCell ref="N4:N5"/>
  </mergeCells>
  <phoneticPr fontId="0" type="noConversion"/>
  <printOptions horizontalCentered="1"/>
  <pageMargins left="0.39370078740157483" right="0.39370078740157483" top="0.74803149606299213" bottom="0.74803149606299213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8" sqref="B8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2024-05-20T09:58:21Z</dcterms:modified>
</cp:coreProperties>
</file>