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  <sheet name="Лист2" sheetId="2" r:id="rId2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9" i="1"/>
  <c r="O50"/>
  <c r="O51"/>
  <c r="I49"/>
  <c r="I50"/>
  <c r="I51"/>
  <c r="H49"/>
  <c r="M49" s="1"/>
  <c r="H50"/>
  <c r="M50" s="1"/>
  <c r="H51"/>
  <c r="M51" s="1"/>
  <c r="D49"/>
  <c r="D50"/>
  <c r="D51"/>
  <c r="C50"/>
  <c r="C51"/>
  <c r="A50"/>
  <c r="A51"/>
  <c r="D38"/>
  <c r="D39"/>
  <c r="D40"/>
  <c r="D41"/>
  <c r="C38"/>
  <c r="C39"/>
  <c r="C40"/>
  <c r="C41"/>
  <c r="B39"/>
  <c r="B50" s="1"/>
  <c r="B40"/>
  <c r="B51" s="1"/>
  <c r="A39"/>
  <c r="A40"/>
  <c r="M30"/>
  <c r="I30"/>
  <c r="B30"/>
  <c r="C30"/>
  <c r="H30"/>
  <c r="I31"/>
  <c r="H28"/>
  <c r="H26"/>
  <c r="H23"/>
  <c r="C28"/>
  <c r="B28"/>
  <c r="M24"/>
  <c r="I24"/>
  <c r="M23"/>
  <c r="I23"/>
  <c r="I16" i="2"/>
  <c r="I17"/>
  <c r="I18"/>
  <c r="I19"/>
  <c r="I20"/>
  <c r="I15"/>
  <c r="M7" i="1"/>
  <c r="M6" l="1"/>
  <c r="I13" i="2"/>
  <c r="I12"/>
  <c r="I11"/>
  <c r="I10"/>
  <c r="I9"/>
  <c r="I8"/>
  <c r="I7"/>
  <c r="M5" i="1"/>
  <c r="M4" l="1"/>
  <c r="I4" i="2"/>
  <c r="I5"/>
  <c r="I3"/>
  <c r="R16" i="1"/>
  <c r="L16"/>
  <c r="J16"/>
  <c r="H16"/>
  <c r="M16" s="1"/>
  <c r="L40" s="1"/>
  <c r="R15"/>
  <c r="L15"/>
  <c r="J15"/>
  <c r="H15"/>
  <c r="M15" s="1"/>
  <c r="L39" s="1"/>
  <c r="B55"/>
  <c r="C47" l="1"/>
  <c r="C36"/>
  <c r="I25" l="1"/>
  <c r="H32" l="1"/>
  <c r="O48" l="1"/>
  <c r="O52"/>
  <c r="I48"/>
  <c r="I52"/>
  <c r="H48"/>
  <c r="M48" s="1"/>
  <c r="M53" s="1"/>
  <c r="H52"/>
  <c r="M52" s="1"/>
  <c r="D48"/>
  <c r="D52"/>
  <c r="C48"/>
  <c r="C49"/>
  <c r="C52"/>
  <c r="A48"/>
  <c r="A49"/>
  <c r="A52"/>
  <c r="D37"/>
  <c r="C37" l="1"/>
  <c r="B37"/>
  <c r="B48" s="1"/>
  <c r="B38"/>
  <c r="B49" s="1"/>
  <c r="B41"/>
  <c r="B52" s="1"/>
  <c r="A41"/>
  <c r="A37" l="1"/>
  <c r="A38"/>
  <c r="H17" l="1"/>
  <c r="M17" s="1"/>
  <c r="L41" s="1"/>
  <c r="J17"/>
  <c r="L17"/>
  <c r="R17"/>
  <c r="C32" l="1"/>
  <c r="C26"/>
  <c r="C23"/>
  <c r="B32"/>
  <c r="B26"/>
  <c r="B23"/>
  <c r="R13" l="1"/>
  <c r="R14"/>
  <c r="L13"/>
  <c r="L14"/>
  <c r="J13"/>
  <c r="J14"/>
  <c r="H13"/>
  <c r="M13" s="1"/>
  <c r="L37" s="1"/>
  <c r="H14"/>
  <c r="M14" s="1"/>
  <c r="L38" s="1"/>
</calcChain>
</file>

<file path=xl/sharedStrings.xml><?xml version="1.0" encoding="utf-8"?>
<sst xmlns="http://schemas.openxmlformats.org/spreadsheetml/2006/main" count="280" uniqueCount="184">
  <si>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</si>
  <si>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</si>
  <si>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</si>
  <si>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</si>
  <si>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</si>
  <si>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</si>
  <si>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</si>
  <si>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</si>
  <si>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</si>
  <si>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</si>
  <si>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</si>
  <si>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</si>
  <si>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</si>
  <si>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</si>
  <si>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</si>
  <si>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</si>
  <si>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</si>
  <si>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</si>
  <si>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</si>
  <si>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</si>
  <si>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</si>
  <si>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</si>
  <si>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</si>
  <si>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</si>
  <si>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</si>
  <si>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</si>
  <si>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</si>
  <si>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</si>
  <si>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</si>
  <si>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</si>
  <si>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</si>
  <si>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</si>
  <si>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</si>
  <si>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</si>
  <si>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</si>
  <si>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</si>
  <si>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</si>
  <si>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</si>
  <si>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</si>
  <si>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</si>
  <si>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</si>
  <si>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</si>
  <si>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</si>
  <si>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</si>
  <si>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</si>
  <si>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</si>
  <si>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</si>
  <si>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</si>
  <si>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</si>
  <si>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</si>
  <si>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</si>
  <si>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</si>
  <si>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</si>
  <si>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</si>
  <si>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</si>
  <si>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7 календарных дней.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</si>
  <si>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</si>
  <si>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</si>
  <si>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1.5. Минимальное значение НЦ единицы товара, установленное в ходе проведенного анализа в соответствии с подпунктом 1.4,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</si>
  <si>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</si>
  <si>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 xml:space="preserve">Вл.ООО "Джодас Экспоим", Россия (7723733387); Вып.к.Перв.Уп.Втор.Уп.Пр.Джодас Экспоим Пвт.Лтд, Индия (36AABCJ8653L1Z3);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</si>
  <si>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контрактапо 31.12.2024 г.</t>
    </r>
  </si>
  <si>
    <t>Примечание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</si>
  <si>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</si>
  <si>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>см[3*];^мл</t>
  </si>
  <si>
    <t xml:space="preserve">Референтная цена
</t>
  </si>
  <si>
    <t>НАТРИЯ ГИДРОКАРБОНАТ</t>
  </si>
  <si>
    <t xml:space="preserve"> РАСТВОР ДЛЯ ИНФУЗИЙ ; дозировка: 40 мг/мл 200 мл*</t>
  </si>
  <si>
    <t>21.20.10.134-000021-1-00070-0000000000000</t>
  </si>
  <si>
    <t>Нет</t>
  </si>
  <si>
    <t xml:space="preserve">Вл.Вып.к.Перв.Уп.Втор.Уп.Пр.Дальхимфарм ОАО, Россия (2702010564); </t>
  </si>
  <si>
    <t xml:space="preserve">Натрия гидрокарбонат, раствор для инфузий, 40 мг/мл, 200 мл - бутылка (28) - ящик картонный (для стационаров </t>
  </si>
  <si>
    <t>ГАНЦИКЛОВИР</t>
  </si>
  <si>
    <t>ЛИОФИЛИЗАТ ДЛЯ ПРИГОТОВЛЕНИЯ РАСТВОРА ДЛЯ ИНФУЗИЙ ; дозировка: 500 мг</t>
  </si>
  <si>
    <t>21.20.10.194-000036-1-00094-0000000000000</t>
  </si>
  <si>
    <t>мг</t>
  </si>
  <si>
    <t>ГИДРОКСИЗИН</t>
  </si>
  <si>
    <t>ТАБЛЕТКИ, ПОКРЫТЫЕ ОБОЛОЧКОЙ ; дозировка: 25 мг</t>
  </si>
  <si>
    <t>шт</t>
  </si>
  <si>
    <t xml:space="preserve">КП
Вх. № 141 От 19.06.24
</t>
  </si>
  <si>
    <t xml:space="preserve">КП
Вх. № 140 От 19.06.24
</t>
  </si>
  <si>
    <t xml:space="preserve">КП
Вх. № 139 От 19.06.24
</t>
  </si>
  <si>
    <t>21.20.10.235-000061-1-00039-0000000000000</t>
  </si>
  <si>
    <t>ПОЛИМИКСИН B</t>
  </si>
  <si>
    <t xml:space="preserve">ПОРОШОК ДЛЯ ПРИГОТОВЛЕНИЯ РАСТВОРА ДЛЯ ИНЪЕКЦИЙ ; дозировка: 50 мг </t>
  </si>
  <si>
    <t>21.20.10.191-000125-1-00043-0000000000000</t>
  </si>
  <si>
    <t>АМИНОФЕНИЛМАСЛЯНАЯ КИСЛОТА</t>
  </si>
  <si>
    <t>ТАБЛЕТКИ ; дозировка: 250 мг</t>
  </si>
  <si>
    <t>21.20.10.235-000008-1-00136-0000000000000</t>
  </si>
  <si>
    <t>Ганцикловир</t>
  </si>
  <si>
    <t>Цимевен</t>
  </si>
  <si>
    <t>J05AB06</t>
  </si>
  <si>
    <t>П N011681/01</t>
  </si>
  <si>
    <t>08.09.2020 
 368/20-20-ОПР</t>
  </si>
  <si>
    <t>лиофилизат для приготовления раствора для инфузий, 500 мг,  - флаконы (1)  - пачка  картонная</t>
  </si>
  <si>
    <t xml:space="preserve">Вл.Вып.к.Чеплафарм Арцнаймиттель ГмбХ, Германия (DE210142842); Перв.Уп.Пр.БиЭсПи Фармасьютикалз С.п.А., Италия (02314650595); Втор.Уп.Престиж Промоушн Феркауфсфёрдерунг унд Вербесервис ГмбХ, Германия (DE 132 097 660); </t>
  </si>
  <si>
    <t>26.10.2021 
 (25-7-4189297-ОПР-изм)</t>
  </si>
  <si>
    <t>лиофилизат для приготовления раствора для инфузий, 500 мг,  - флаконы (1)  - пачки картонные</t>
  </si>
  <si>
    <t xml:space="preserve">Вл.Вып.к.Перв.Уп.Втор.Уп.Пр.Республиканское Унитарное Производственное Предприятие "Белмедпрепараты"(РУП "Белмедпрепараты"), Республика Беларусь; </t>
  </si>
  <si>
    <t>ЛП-004792</t>
  </si>
  <si>
    <t>лиофилизат для приготовления раствора для инфузий, 500 мг,  - флакон (1)  - пачка картонная</t>
  </si>
  <si>
    <t xml:space="preserve">Вл.Вып.к.Перв.Уп.Втор.Уп.Пр.Акционерное общество "Р-Фарм" (АО "Р-Фарм"), Россия (7726311464); </t>
  </si>
  <si>
    <t>ЛП-№(003016)-(РГ-RU)</t>
  </si>
  <si>
    <t>30.10.2023 
25-7-4268163-изм</t>
  </si>
  <si>
    <t>Государственный реестр предельных отпускных цен производителей на лекарственные препараты,_x000D_
включенные в перечень жизненно необходимых и важнейших лекарственных препаратов_x000D_
(по состоянию на 15.05.2024)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</si>
  <si>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</si>
  <si>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</si>
  <si>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</si>
  <si>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</si>
  <si>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Код АТХ</t>
  </si>
  <si>
    <t>Предельная цена руб. без НДС</t>
  </si>
  <si>
    <t>№ РУ</t>
  </si>
  <si>
    <t>Дата регистрации цены
(№ решения)</t>
  </si>
  <si>
    <t>Дата вступления в силу</t>
  </si>
  <si>
    <t>Ганцикловир, лиофилизат для приготовления раствора для инфузий, 500 мг,  - флакон (1)  - пачка картонная</t>
  </si>
  <si>
    <t xml:space="preserve">Вл.ЮСБ Фарма С.А., Бельгия (0403.096.168); Вып.к.Перв.Уп.Втор.Уп.Пр.ЮСБ Фарма С.А., Бельгия (0403.096.168); </t>
  </si>
  <si>
    <t>Атаракс, таблетки покрытые пленочной оболочкой, 25 мг, 25 шт. - блистеры (1)  - пачки картонные</t>
  </si>
  <si>
    <t>Гидроксизин</t>
  </si>
  <si>
    <t>Атаракс</t>
  </si>
  <si>
    <t>таблетки покрытые пленочной оболочкой, 25 мг, 25 шт. - блистеры (1)  - пачки картонные</t>
  </si>
  <si>
    <t>N05BB01</t>
  </si>
  <si>
    <t>П N011405/01</t>
  </si>
  <si>
    <t>26.01.2021 
 (20-4-4161603-ОПР-изм)</t>
  </si>
  <si>
    <t>таблетки, покрытые пленочной оболочкой, 25 мг, 20 шт. - контурная ячейковая  упаковка (1)  - пачка картонная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</si>
  <si>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</si>
  <si>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ЛП-№(004754)-(РГ-RU)</t>
  </si>
  <si>
    <t>24.04.2024 
25-7-4284520-изм</t>
  </si>
  <si>
    <t>таблетки, покрытые пленочной оболочкой, 25 мг, 10 шт - упаковки ячейковые контурные (2)  - пачки картонные</t>
  </si>
  <si>
    <t xml:space="preserve">Вл.Вып.к.Перв.Уп.Втор.Уп.Пр.Акционерное общество "Фармпроект" (АО "Фармпроект"), Россия (7801153192); </t>
  </si>
  <si>
    <t>ЛП-005924</t>
  </si>
  <si>
    <t>14.08.2020 
 329/20-20-ОПР</t>
  </si>
  <si>
    <t>Гидроксизин Канон</t>
  </si>
  <si>
    <t>таблетки покрытые пленочной оболочкой, 25 мг, 10 шт. - упаковки ячейковые контурные (2)  - пачки  картонные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</si>
  <si>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</si>
  <si>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>ЛП-002566</t>
  </si>
  <si>
    <t>Атаракс®</t>
  </si>
  <si>
    <t>таблетки, покрытые пленочной оболочкой, 25 мг, 25 шт. - блистеры (1)  - пачки картонные</t>
  </si>
  <si>
    <t>ЛП-№(004181)-(РГ-RU)</t>
  </si>
  <si>
    <t>11.04.2024 
25-7-4279009-ОПР-изм</t>
  </si>
  <si>
    <t>Гидроксизин-ВЕРТЕКС</t>
  </si>
  <si>
    <t>таблетки, покрытые пленочной оболочкой, 25 мг, 15 шт. - упаковки ячейковые контурные (2)  - пачки картонные</t>
  </si>
  <si>
    <t xml:space="preserve">Вл.Вып.к.Перв.Уп.Втор.Уп.Пр.Акционерное общество "ВЕРТЕКС" (АО "ВЕРТЕКС"), Россия (7810180435); </t>
  </si>
  <si>
    <t>ЛП-006067</t>
  </si>
  <si>
    <t>таблетки, покрытые пленочной оболочкой, 25 мг, 25 шт. - упаковки ячейковые контурные (1)  - пачки картонные</t>
  </si>
  <si>
    <t>ЛП-007507</t>
  </si>
  <si>
    <t>15.12.2021 
1282/20-21</t>
  </si>
  <si>
    <t xml:space="preserve">П N011405/01
</t>
  </si>
  <si>
    <t xml:space="preserve">19.01.2024 24/20-24/ОС-подтв </t>
  </si>
  <si>
    <t xml:space="preserve">ЛСР-003973/10 </t>
  </si>
  <si>
    <t xml:space="preserve">Вл.Общество с ограниченной ответственностью "ПАНБИО ФАРМ" (ООО "ПАНБИО ФАРМ"), Россия (5041209106); Вып.к.Перв.Уп.Втор.Уп.Пр.Бхарат Сирамс энд Ваксинс Лимитед, Индия (AAACB2431M); </t>
  </si>
  <si>
    <t xml:space="preserve">Веллобактин-В, лиофилизат для приготовления раствора для инъекций, 50 мг, - флаконы (1) - пачки картонные </t>
  </si>
  <si>
    <t>26.05.2022 537/20-22</t>
  </si>
  <si>
    <t xml:space="preserve">ЛП-003619 
</t>
  </si>
  <si>
    <t>Полимиксин B</t>
  </si>
  <si>
    <t>Полимиксин В</t>
  </si>
  <si>
    <t xml:space="preserve">Вл.Вып.к.Перв.Уп.Втор.Уп.Пр.Общество с ограниченной ответственностью "ФармКонцепт" (ООО "ФармКонцепт"), Россия (6949005941); </t>
  </si>
  <si>
    <t>J01XB02</t>
  </si>
  <si>
    <t>ЛП-008760</t>
  </si>
  <si>
    <t>25.04.2023 
550/20-23</t>
  </si>
  <si>
    <t>порошок для приготовления раствора для инъекций, 50 мг,  - флакон (1)  - пачка картонная</t>
  </si>
  <si>
    <t>ЛП-003489</t>
  </si>
  <si>
    <t>28.03.2022 
247/20-22</t>
  </si>
  <si>
    <t>лиофилизат для приготовления раствора для инъекций, 50 мг,  - флаконы (1)  - пачки картонные</t>
  </si>
  <si>
    <t xml:space="preserve">Вл.Общество с ограниченной ответственностью "ЛаЭк" (ООО "ЛаЭк"), Россия (2463094546); Вып.к.Перв.Уп.Втор.Уп.Пр.Публичное акционерное общество "Красфарма" (ПАО "Красфарма"), Россия (2464010490); </t>
  </si>
  <si>
    <t>ЛП-№(003069)-(РГ-RU)</t>
  </si>
  <si>
    <t>04.12.2023 
1874/20-23</t>
  </si>
  <si>
    <t>Веллобактин-В</t>
  </si>
  <si>
    <t>ЛП-003619</t>
  </si>
  <si>
    <t>26.05.2022 
537/20-22</t>
  </si>
  <si>
    <t xml:space="preserve">Вл.Вып.к.Перв.Уп.Втор.Уп.Пр.Публичное акционерное общество "Красфарма" (ПАО "Красфарма"), Россия (2464010490); </t>
  </si>
  <si>
    <t>ЛП-004368</t>
  </si>
  <si>
    <t>Сабвиксин®</t>
  </si>
  <si>
    <t>04.05.2023 
623/20-23</t>
  </si>
  <si>
    <t>Полаксин B</t>
  </si>
  <si>
    <t>лиофилизат для приготовления раствора для инъекций, 50 мг,  - флакон (1)  - пачки картонные</t>
  </si>
  <si>
    <t xml:space="preserve">Вл.Вып.к.Перв.Уп.Втор.Уп.Пр.Бхарат Сирамс энд Ваксинс Лимитед, Индия (AAACB2431M); </t>
  </si>
  <si>
    <t>ЛП-008670</t>
  </si>
  <si>
    <t>02.08.2023 
1082/20-23</t>
  </si>
  <si>
    <t>АМИНОФЕНИЛМАСЛЯНАЯ КИСЛОТА, ТАБЛЕТКИ ; дозировка: 250 мг</t>
  </si>
  <si>
    <t>0372200048023000344 от 24.05.23</t>
  </si>
  <si>
    <t>0372200048023000359 от 24.05.23</t>
  </si>
  <si>
    <t>0372200048023000654 от 09.10.23</t>
  </si>
  <si>
    <t>1.4. Сводная информация о минимальном значении НЦ единицы товара:</t>
  </si>
  <si>
    <t xml:space="preserve">Начальная максимальная цена контракта 217 943 руб. 00 коп. (Двести семнадцать тысяч девятьсот сорок три рубля 00 коп.) </t>
  </si>
</sst>
</file>

<file path=xl/styles.xml><?xml version="1.0" encoding="utf-8"?>
<styleSheet xmlns="http://schemas.openxmlformats.org/spreadsheetml/2006/main">
  <numFmts count="6">
    <numFmt numFmtId="164" formatCode="#,###.00"/>
    <numFmt numFmtId="165" formatCode="#,##0.00_ ;\-#,##0.00\ "/>
    <numFmt numFmtId="166" formatCode="0.00_ ;\-0.00\ "/>
    <numFmt numFmtId="167" formatCode="000000"/>
    <numFmt numFmtId="168" formatCode="[$-10419]###\ ###"/>
    <numFmt numFmtId="169" formatCode="[$-10419]###\ ###\ ##0.00"/>
  </numFmts>
  <fonts count="29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  <font>
      <b/>
      <sz val="11"/>
      <color rgb="FF000000"/>
      <name val="Calibri"/>
      <family val="2"/>
      <charset val="1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b/>
      <sz val="14"/>
      <color indexed="8"/>
      <name val="Times New Roman"/>
      <charset val="204"/>
    </font>
    <font>
      <b/>
      <sz val="8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5F5F5"/>
        <bgColor indexed="0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indexed="8"/>
      </top>
      <bottom/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0" xfId="0" applyFont="1" applyFill="1"/>
    <xf numFmtId="0" fontId="0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164" fontId="6" fillId="7" borderId="1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1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5" fontId="7" fillId="8" borderId="2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2" fontId="6" fillId="7" borderId="5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vertical="center" wrapText="1"/>
    </xf>
    <xf numFmtId="0" fontId="2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65" fontId="5" fillId="9" borderId="1" xfId="0" applyNumberFormat="1" applyFont="1" applyFill="1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wrapText="1"/>
    </xf>
    <xf numFmtId="0" fontId="7" fillId="2" borderId="6" xfId="0" applyFont="1" applyFill="1" applyBorder="1" applyAlignment="1">
      <alignment wrapText="1"/>
    </xf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0" fillId="0" borderId="0" xfId="0" applyAlignment="1"/>
    <xf numFmtId="165" fontId="10" fillId="2" borderId="1" xfId="0" applyNumberFormat="1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0" xfId="0" applyFont="1" applyFill="1" applyBorder="1" applyAlignment="1"/>
    <xf numFmtId="0" fontId="2" fillId="2" borderId="0" xfId="0" applyFont="1" applyFill="1" applyBorder="1" applyAlignment="1">
      <alignment wrapText="1"/>
    </xf>
    <xf numFmtId="0" fontId="15" fillId="2" borderId="0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7" fillId="7" borderId="3" xfId="0" applyFont="1" applyFill="1" applyBorder="1" applyAlignment="1">
      <alignment wrapText="1"/>
    </xf>
    <xf numFmtId="0" fontId="5" fillId="7" borderId="3" xfId="0" applyFont="1" applyFill="1" applyBorder="1" applyAlignment="1">
      <alignment wrapText="1"/>
    </xf>
    <xf numFmtId="0" fontId="5" fillId="7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0" fillId="0" borderId="3" xfId="0" applyBorder="1" applyAlignment="1"/>
    <xf numFmtId="0" fontId="5" fillId="7" borderId="5" xfId="0" applyFont="1" applyFill="1" applyBorder="1" applyAlignment="1">
      <alignment horizontal="center" vertical="center" wrapText="1"/>
    </xf>
    <xf numFmtId="0" fontId="23" fillId="0" borderId="11" xfId="0" applyFont="1" applyBorder="1" applyAlignment="1" applyProtection="1">
      <alignment horizontal="left" vertical="top" wrapText="1" readingOrder="1"/>
      <protection locked="0"/>
    </xf>
    <xf numFmtId="0" fontId="23" fillId="0" borderId="12" xfId="0" applyFont="1" applyBorder="1" applyAlignment="1" applyProtection="1">
      <alignment vertical="top" wrapText="1" readingOrder="1"/>
      <protection locked="0"/>
    </xf>
    <xf numFmtId="168" fontId="23" fillId="0" borderId="12" xfId="0" applyNumberFormat="1" applyFont="1" applyBorder="1" applyAlignment="1" applyProtection="1">
      <alignment horizontal="center" vertical="top" wrapText="1" readingOrder="1"/>
      <protection locked="0"/>
    </xf>
    <xf numFmtId="169" fontId="23" fillId="0" borderId="12" xfId="0" applyNumberFormat="1" applyFont="1" applyBorder="1" applyAlignment="1" applyProtection="1">
      <alignment vertical="top" wrapText="1" readingOrder="1"/>
      <protection locked="0"/>
    </xf>
    <xf numFmtId="0" fontId="23" fillId="0" borderId="12" xfId="0" applyFont="1" applyBorder="1" applyAlignment="1" applyProtection="1">
      <alignment horizontal="center" vertical="top" wrapText="1" readingOrder="1"/>
      <protection locked="0"/>
    </xf>
    <xf numFmtId="14" fontId="24" fillId="0" borderId="13" xfId="0" applyNumberFormat="1" applyFont="1" applyBorder="1" applyAlignment="1" applyProtection="1">
      <alignment horizontal="center" vertical="top" wrapText="1" readingOrder="1"/>
      <protection locked="0"/>
    </xf>
    <xf numFmtId="0" fontId="25" fillId="0" borderId="0" xfId="0" applyFont="1" applyAlignment="1" applyProtection="1">
      <alignment horizontal="center" vertical="top" wrapText="1"/>
      <protection locked="0"/>
    </xf>
    <xf numFmtId="0" fontId="0" fillId="0" borderId="14" xfId="0" applyBorder="1"/>
    <xf numFmtId="0" fontId="26" fillId="11" borderId="16" xfId="0" applyFont="1" applyFill="1" applyBorder="1" applyAlignment="1" applyProtection="1">
      <alignment horizontal="center" vertical="center" wrapText="1" readingOrder="1"/>
      <protection locked="0"/>
    </xf>
    <xf numFmtId="4" fontId="23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0" fillId="0" borderId="5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8" xfId="0" applyBorder="1" applyAlignment="1">
      <alignment vertical="center"/>
    </xf>
    <xf numFmtId="0" fontId="27" fillId="0" borderId="12" xfId="0" applyFont="1" applyBorder="1" applyAlignment="1" applyProtection="1">
      <alignment vertical="top" wrapText="1" readingOrder="1"/>
      <protection locked="0"/>
    </xf>
    <xf numFmtId="0" fontId="27" fillId="0" borderId="12" xfId="0" applyFont="1" applyBorder="1" applyAlignment="1" applyProtection="1">
      <alignment horizontal="center" vertical="top" wrapText="1" readingOrder="1"/>
      <protection locked="0"/>
    </xf>
    <xf numFmtId="14" fontId="28" fillId="0" borderId="13" xfId="0" applyNumberFormat="1" applyFont="1" applyBorder="1" applyAlignment="1" applyProtection="1">
      <alignment horizontal="center" vertical="top" wrapText="1" readingOrder="1"/>
      <protection locked="0"/>
    </xf>
    <xf numFmtId="0" fontId="6" fillId="7" borderId="14" xfId="0" applyFont="1" applyFill="1" applyBorder="1" applyAlignment="1">
      <alignment wrapText="1"/>
    </xf>
    <xf numFmtId="164" fontId="6" fillId="7" borderId="14" xfId="0" applyNumberFormat="1" applyFont="1" applyFill="1" applyBorder="1" applyAlignment="1">
      <alignment horizontal="center" vertical="center" wrapText="1"/>
    </xf>
    <xf numFmtId="165" fontId="6" fillId="7" borderId="14" xfId="0" applyNumberFormat="1" applyFont="1" applyFill="1" applyBorder="1" applyAlignment="1">
      <alignment horizontal="center" vertical="center" wrapText="1"/>
    </xf>
    <xf numFmtId="164" fontId="6" fillId="7" borderId="14" xfId="0" applyNumberFormat="1" applyFont="1" applyFill="1" applyBorder="1" applyAlignment="1">
      <alignment horizontal="center" vertical="center" wrapText="1"/>
    </xf>
    <xf numFmtId="0" fontId="27" fillId="0" borderId="11" xfId="0" applyFont="1" applyBorder="1" applyAlignment="1" applyProtection="1">
      <alignment horizontal="left" vertical="top" wrapText="1" readingOrder="1"/>
      <protection locked="0"/>
    </xf>
    <xf numFmtId="168" fontId="27" fillId="0" borderId="12" xfId="0" applyNumberFormat="1" applyFont="1" applyBorder="1" applyAlignment="1" applyProtection="1">
      <alignment horizontal="center" vertical="top" wrapText="1" readingOrder="1"/>
      <protection locked="0"/>
    </xf>
    <xf numFmtId="169" fontId="27" fillId="0" borderId="12" xfId="0" applyNumberFormat="1" applyFont="1" applyBorder="1" applyAlignment="1" applyProtection="1">
      <alignment vertical="top" wrapText="1" readingOrder="1"/>
      <protection locked="0"/>
    </xf>
    <xf numFmtId="0" fontId="0" fillId="0" borderId="17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8" xfId="0" applyBorder="1" applyAlignment="1"/>
    <xf numFmtId="4" fontId="27" fillId="7" borderId="12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7" borderId="14" xfId="0" applyFill="1" applyBorder="1"/>
    <xf numFmtId="0" fontId="6" fillId="7" borderId="14" xfId="0" applyFont="1" applyFill="1" applyBorder="1" applyAlignment="1">
      <alignment vertical="center" wrapText="1"/>
    </xf>
    <xf numFmtId="14" fontId="17" fillId="0" borderId="19" xfId="0" applyNumberFormat="1" applyFont="1" applyBorder="1" applyAlignment="1" applyProtection="1">
      <alignment horizontal="center" vertical="center" wrapText="1" readingOrder="1"/>
      <protection locked="0"/>
    </xf>
    <xf numFmtId="0" fontId="1" fillId="0" borderId="14" xfId="0" applyFont="1" applyBorder="1"/>
    <xf numFmtId="4" fontId="27" fillId="0" borderId="12" xfId="0" applyNumberFormat="1" applyFont="1" applyBorder="1" applyAlignment="1" applyProtection="1">
      <alignment horizontal="center" vertical="top" wrapText="1" readingOrder="1"/>
      <protection locked="0"/>
    </xf>
    <xf numFmtId="0" fontId="7" fillId="7" borderId="20" xfId="0" applyFont="1" applyFill="1" applyBorder="1" applyAlignment="1">
      <alignment wrapText="1"/>
    </xf>
    <xf numFmtId="0" fontId="6" fillId="7" borderId="20" xfId="0" applyFont="1" applyFill="1" applyBorder="1" applyAlignment="1">
      <alignment vertical="center" wrapText="1"/>
    </xf>
    <xf numFmtId="14" fontId="17" fillId="0" borderId="21" xfId="0" applyNumberFormat="1" applyFont="1" applyBorder="1" applyAlignment="1" applyProtection="1">
      <alignment horizontal="center" vertical="center" wrapText="1" readingOrder="1"/>
      <protection locked="0"/>
    </xf>
    <xf numFmtId="164" fontId="7" fillId="7" borderId="4" xfId="0" applyNumberFormat="1" applyFont="1" applyFill="1" applyBorder="1" applyAlignment="1">
      <alignment horizontal="center" vertical="center" wrapText="1"/>
    </xf>
    <xf numFmtId="165" fontId="7" fillId="7" borderId="5" xfId="0" applyNumberFormat="1" applyFont="1" applyFill="1" applyBorder="1" applyAlignment="1">
      <alignment horizontal="center" vertical="center" wrapText="1"/>
    </xf>
    <xf numFmtId="164" fontId="7" fillId="7" borderId="5" xfId="0" applyNumberFormat="1" applyFont="1" applyFill="1" applyBorder="1" applyAlignment="1">
      <alignment horizontal="center" vertical="center" wrapText="1"/>
    </xf>
    <xf numFmtId="0" fontId="1" fillId="0" borderId="5" xfId="0" applyFont="1" applyBorder="1"/>
    <xf numFmtId="2" fontId="6" fillId="7" borderId="14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67" fontId="17" fillId="2" borderId="14" xfId="0" applyNumberFormat="1" applyFont="1" applyFill="1" applyBorder="1" applyAlignment="1">
      <alignment horizontal="center" vertical="center" wrapText="1"/>
    </xf>
    <xf numFmtId="165" fontId="9" fillId="0" borderId="14" xfId="0" applyNumberFormat="1" applyFont="1" applyBorder="1" applyAlignment="1">
      <alignment horizontal="center" vertical="center" wrapText="1"/>
    </xf>
    <xf numFmtId="165" fontId="7" fillId="8" borderId="14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77"/>
  <sheetViews>
    <sheetView tabSelected="1" topLeftCell="A10" zoomScale="90" zoomScaleNormal="90" workbookViewId="0">
      <selection activeCell="F13" sqref="F13:F17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7.5703125" style="1" customWidth="1"/>
    <col min="6" max="6" width="5.28515625" style="1" customWidth="1"/>
    <col min="7" max="7" width="7.5703125" style="1" customWidth="1"/>
    <col min="8" max="8" width="12.85546875" style="1" customWidth="1"/>
    <col min="9" max="9" width="10.14062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140625" style="1" customWidth="1"/>
    <col min="15" max="15" width="16.28515625" style="1" customWidth="1"/>
    <col min="16" max="16" width="31.71093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024" ht="39.75" customHeight="1">
      <c r="A1" s="109" t="s">
        <v>46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47"/>
    </row>
    <row r="2" spans="1:1024" ht="334.5" customHeight="1">
      <c r="A2" s="110" t="s">
        <v>57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47"/>
    </row>
    <row r="3" spans="1:1024" ht="55.5" customHeight="1">
      <c r="A3" s="2" t="s">
        <v>0</v>
      </c>
      <c r="B3" s="82" t="s">
        <v>1</v>
      </c>
      <c r="C3" s="82"/>
      <c r="D3" s="82" t="s">
        <v>2</v>
      </c>
      <c r="E3" s="82"/>
      <c r="F3" s="82"/>
      <c r="G3" s="82"/>
      <c r="H3" s="82"/>
      <c r="I3" s="49" t="s">
        <v>3</v>
      </c>
      <c r="J3" s="49" t="s">
        <v>112</v>
      </c>
      <c r="K3" s="82" t="s">
        <v>4</v>
      </c>
      <c r="L3" s="82"/>
      <c r="M3" s="82" t="s">
        <v>5</v>
      </c>
      <c r="N3" s="82"/>
      <c r="O3" s="49" t="s">
        <v>6</v>
      </c>
      <c r="P3" s="45" t="s">
        <v>62</v>
      </c>
    </row>
    <row r="4" spans="1:1024" ht="45" customHeight="1">
      <c r="A4" s="153">
        <v>1</v>
      </c>
      <c r="B4" s="57" t="s">
        <v>101</v>
      </c>
      <c r="C4" s="57"/>
      <c r="D4" s="57" t="s">
        <v>114</v>
      </c>
      <c r="E4" s="57"/>
      <c r="F4" s="57"/>
      <c r="G4" s="57"/>
      <c r="H4" s="57"/>
      <c r="I4" s="141" t="s">
        <v>102</v>
      </c>
      <c r="J4" s="142" t="s">
        <v>103</v>
      </c>
      <c r="K4" s="58">
        <v>1049.23</v>
      </c>
      <c r="L4" s="58"/>
      <c r="M4" s="56">
        <f>K4/O4</f>
        <v>2.0984600000000002</v>
      </c>
      <c r="N4" s="56"/>
      <c r="O4" s="28">
        <v>500</v>
      </c>
      <c r="P4" s="46"/>
    </row>
    <row r="5" spans="1:1024" ht="51.75" customHeight="1">
      <c r="A5" s="153">
        <v>2</v>
      </c>
      <c r="B5" s="129" t="s">
        <v>115</v>
      </c>
      <c r="C5" s="129"/>
      <c r="D5" s="129" t="s">
        <v>116</v>
      </c>
      <c r="E5" s="129"/>
      <c r="F5" s="129"/>
      <c r="G5" s="129"/>
      <c r="H5" s="129"/>
      <c r="I5" s="141" t="s">
        <v>146</v>
      </c>
      <c r="J5" s="142" t="s">
        <v>122</v>
      </c>
      <c r="K5" s="130">
        <v>85.17</v>
      </c>
      <c r="L5" s="130"/>
      <c r="M5" s="131">
        <f>K5/O5</f>
        <v>3.4068000000000001</v>
      </c>
      <c r="N5" s="131"/>
      <c r="O5" s="132">
        <v>25</v>
      </c>
      <c r="P5" s="46"/>
    </row>
    <row r="6" spans="1:1024" ht="37.5" customHeight="1">
      <c r="A6" s="153">
        <v>3</v>
      </c>
      <c r="B6" s="54" t="s">
        <v>70</v>
      </c>
      <c r="C6" s="54"/>
      <c r="D6" s="54" t="s">
        <v>71</v>
      </c>
      <c r="E6" s="54"/>
      <c r="F6" s="54"/>
      <c r="G6" s="54"/>
      <c r="H6" s="54"/>
      <c r="I6" s="141" t="s">
        <v>148</v>
      </c>
      <c r="J6" s="142" t="s">
        <v>147</v>
      </c>
      <c r="K6" s="55">
        <v>1895.52</v>
      </c>
      <c r="L6" s="55"/>
      <c r="M6" s="56">
        <f>K6/O6</f>
        <v>0.33848571428571428</v>
      </c>
      <c r="N6" s="56"/>
      <c r="O6" s="28">
        <v>5600</v>
      </c>
      <c r="P6" s="46"/>
    </row>
    <row r="7" spans="1:1024" ht="66" customHeight="1">
      <c r="A7" s="153">
        <v>4</v>
      </c>
      <c r="B7" s="145" t="s">
        <v>149</v>
      </c>
      <c r="C7" s="145"/>
      <c r="D7" s="145" t="s">
        <v>150</v>
      </c>
      <c r="E7" s="145"/>
      <c r="F7" s="145"/>
      <c r="G7" s="145"/>
      <c r="H7" s="145"/>
      <c r="I7" s="146" t="s">
        <v>152</v>
      </c>
      <c r="J7" s="147" t="s">
        <v>151</v>
      </c>
      <c r="K7" s="148">
        <v>806.2</v>
      </c>
      <c r="L7" s="148"/>
      <c r="M7" s="149">
        <f>K7/O7</f>
        <v>16.124000000000002</v>
      </c>
      <c r="N7" s="149"/>
      <c r="O7" s="150">
        <v>50</v>
      </c>
      <c r="P7" s="151"/>
    </row>
    <row r="8" spans="1:1024" ht="38.25" customHeight="1">
      <c r="A8" s="153">
        <v>5</v>
      </c>
      <c r="B8" s="129"/>
      <c r="C8" s="129"/>
      <c r="D8" s="129" t="s">
        <v>178</v>
      </c>
      <c r="E8" s="129"/>
      <c r="F8" s="129"/>
      <c r="G8" s="129"/>
      <c r="H8" s="129"/>
      <c r="I8" s="141"/>
      <c r="J8" s="141"/>
      <c r="K8" s="152" t="s">
        <v>18</v>
      </c>
      <c r="L8" s="152"/>
      <c r="M8" s="131" t="s">
        <v>18</v>
      </c>
      <c r="N8" s="131"/>
      <c r="O8" s="132" t="s">
        <v>18</v>
      </c>
      <c r="P8" s="143"/>
    </row>
    <row r="9" spans="1:1024" ht="15" customHeight="1">
      <c r="A9" s="106" t="s">
        <v>53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</row>
    <row r="10" spans="1:1024" ht="26.25" customHeight="1">
      <c r="A10" s="107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</row>
    <row r="11" spans="1:1024" ht="26.25" customHeight="1">
      <c r="A11" s="108" t="s">
        <v>0</v>
      </c>
      <c r="B11" s="108" t="s">
        <v>7</v>
      </c>
      <c r="C11" s="108" t="s">
        <v>8</v>
      </c>
      <c r="D11" s="108" t="s">
        <v>9</v>
      </c>
      <c r="E11" s="108" t="s">
        <v>6</v>
      </c>
      <c r="F11" s="108" t="s">
        <v>10</v>
      </c>
      <c r="G11" s="72" t="s">
        <v>81</v>
      </c>
      <c r="H11" s="72"/>
      <c r="I11" s="72" t="s">
        <v>80</v>
      </c>
      <c r="J11" s="72"/>
      <c r="K11" s="72" t="s">
        <v>79</v>
      </c>
      <c r="L11" s="72"/>
      <c r="M11" s="112" t="s">
        <v>11</v>
      </c>
      <c r="N11" s="112"/>
      <c r="O11" s="93" t="s">
        <v>12</v>
      </c>
      <c r="P11" s="93" t="s">
        <v>40</v>
      </c>
      <c r="Q11" s="93" t="s">
        <v>42</v>
      </c>
      <c r="R11" s="93" t="s">
        <v>43</v>
      </c>
      <c r="AMG11"/>
      <c r="AMH11"/>
      <c r="AMI11"/>
      <c r="AMJ11"/>
    </row>
    <row r="12" spans="1:1024" ht="111" customHeight="1">
      <c r="A12" s="108"/>
      <c r="B12" s="108"/>
      <c r="C12" s="108"/>
      <c r="D12" s="108"/>
      <c r="E12" s="108"/>
      <c r="F12" s="108"/>
      <c r="G12" s="21" t="s">
        <v>13</v>
      </c>
      <c r="H12" s="21" t="s">
        <v>14</v>
      </c>
      <c r="I12" s="21" t="s">
        <v>13</v>
      </c>
      <c r="J12" s="21" t="s">
        <v>14</v>
      </c>
      <c r="K12" s="21" t="s">
        <v>13</v>
      </c>
      <c r="L12" s="21" t="s">
        <v>14</v>
      </c>
      <c r="M12" s="112"/>
      <c r="N12" s="112"/>
      <c r="O12" s="94"/>
      <c r="P12" s="94" t="s">
        <v>40</v>
      </c>
      <c r="Q12" s="94"/>
      <c r="R12" s="94"/>
      <c r="AME12"/>
      <c r="AMF12"/>
      <c r="AMG12"/>
      <c r="AMH12"/>
      <c r="AMI12"/>
      <c r="AMJ12"/>
    </row>
    <row r="13" spans="1:1024" ht="72" customHeight="1">
      <c r="A13" s="41">
        <v>1</v>
      </c>
      <c r="B13" s="35" t="s">
        <v>72</v>
      </c>
      <c r="C13" s="22" t="s">
        <v>73</v>
      </c>
      <c r="D13" s="22" t="s">
        <v>75</v>
      </c>
      <c r="E13" s="22">
        <v>500</v>
      </c>
      <c r="F13" s="22">
        <v>30</v>
      </c>
      <c r="G13" s="23">
        <v>1099.17</v>
      </c>
      <c r="H13" s="25">
        <f>G13/E13</f>
        <v>2.19834</v>
      </c>
      <c r="I13" s="23">
        <v>1099.9100000000001</v>
      </c>
      <c r="J13" s="33">
        <f>I13/E13</f>
        <v>2.1998200000000003</v>
      </c>
      <c r="K13" s="23">
        <v>1099.99</v>
      </c>
      <c r="L13" s="26">
        <f>K13/E13</f>
        <v>2.19998</v>
      </c>
      <c r="M13" s="77">
        <f t="shared" ref="M13:M17" si="0">H13</f>
        <v>2.19834</v>
      </c>
      <c r="N13" s="77"/>
      <c r="O13" s="3" t="s">
        <v>74</v>
      </c>
      <c r="P13" s="52" t="s">
        <v>41</v>
      </c>
      <c r="Q13" s="36">
        <v>10</v>
      </c>
      <c r="R13" s="37">
        <f t="shared" ref="R13:R17" si="1">E13*F13</f>
        <v>15000</v>
      </c>
      <c r="AME13"/>
      <c r="AMF13"/>
      <c r="AMG13"/>
      <c r="AMH13"/>
      <c r="AMI13"/>
      <c r="AMJ13"/>
    </row>
    <row r="14" spans="1:1024" ht="60.75" customHeight="1">
      <c r="A14" s="41">
        <v>2</v>
      </c>
      <c r="B14" s="35" t="s">
        <v>76</v>
      </c>
      <c r="C14" s="22" t="s">
        <v>77</v>
      </c>
      <c r="D14" s="22" t="s">
        <v>78</v>
      </c>
      <c r="E14" s="22">
        <v>25</v>
      </c>
      <c r="F14" s="22">
        <v>10</v>
      </c>
      <c r="G14" s="23">
        <v>78.959999999999994</v>
      </c>
      <c r="H14" s="25">
        <f>G14/E14</f>
        <v>3.1583999999999999</v>
      </c>
      <c r="I14" s="23">
        <v>84.74</v>
      </c>
      <c r="J14" s="33">
        <f>I14/E14</f>
        <v>3.3895999999999997</v>
      </c>
      <c r="K14" s="23">
        <v>85.14</v>
      </c>
      <c r="L14" s="26">
        <f>K14/E14</f>
        <v>3.4056000000000002</v>
      </c>
      <c r="M14" s="77">
        <f t="shared" si="0"/>
        <v>3.1583999999999999</v>
      </c>
      <c r="N14" s="77"/>
      <c r="O14" s="3" t="s">
        <v>82</v>
      </c>
      <c r="P14" s="52" t="s">
        <v>41</v>
      </c>
      <c r="Q14" s="36">
        <v>18</v>
      </c>
      <c r="R14" s="37">
        <f t="shared" si="1"/>
        <v>250</v>
      </c>
      <c r="AME14"/>
      <c r="AMF14"/>
      <c r="AMG14"/>
      <c r="AMH14"/>
      <c r="AMI14"/>
      <c r="AMJ14"/>
    </row>
    <row r="15" spans="1:1024" ht="60.75" customHeight="1">
      <c r="A15" s="41">
        <v>3</v>
      </c>
      <c r="B15" s="35" t="s">
        <v>66</v>
      </c>
      <c r="C15" s="22" t="s">
        <v>67</v>
      </c>
      <c r="D15" s="22" t="s">
        <v>64</v>
      </c>
      <c r="E15" s="22">
        <v>5600</v>
      </c>
      <c r="F15" s="22">
        <v>36</v>
      </c>
      <c r="G15" s="23">
        <v>1851.23</v>
      </c>
      <c r="H15" s="25">
        <f t="shared" ref="H15:H16" si="2">G15/E15</f>
        <v>0.33057678571428573</v>
      </c>
      <c r="I15" s="23">
        <v>1895.04</v>
      </c>
      <c r="J15" s="33">
        <f t="shared" ref="J15:J16" si="3">I15/E15</f>
        <v>0.33839999999999998</v>
      </c>
      <c r="K15" s="23">
        <v>1895.51</v>
      </c>
      <c r="L15" s="26">
        <f t="shared" ref="L15:L16" si="4">K15/E15</f>
        <v>0.33848392857142856</v>
      </c>
      <c r="M15" s="77">
        <f t="shared" ref="M15" si="5">H15</f>
        <v>0.33057678571428573</v>
      </c>
      <c r="N15" s="77"/>
      <c r="O15" s="3" t="s">
        <v>68</v>
      </c>
      <c r="P15" s="52" t="s">
        <v>41</v>
      </c>
      <c r="Q15" s="52">
        <v>10</v>
      </c>
      <c r="R15" s="37">
        <f t="shared" ref="R15:R16" si="6">E15*F15</f>
        <v>201600</v>
      </c>
      <c r="AME15"/>
      <c r="AMF15"/>
      <c r="AMG15"/>
      <c r="AMH15"/>
      <c r="AMI15"/>
      <c r="AMJ15"/>
    </row>
    <row r="16" spans="1:1024" ht="60.75" customHeight="1">
      <c r="A16" s="41">
        <v>4</v>
      </c>
      <c r="B16" s="35" t="s">
        <v>83</v>
      </c>
      <c r="C16" s="22" t="s">
        <v>84</v>
      </c>
      <c r="D16" s="22" t="s">
        <v>75</v>
      </c>
      <c r="E16" s="22">
        <v>50</v>
      </c>
      <c r="F16" s="22">
        <v>100</v>
      </c>
      <c r="G16" s="23">
        <v>999.58</v>
      </c>
      <c r="H16" s="25">
        <f t="shared" si="2"/>
        <v>19.991600000000002</v>
      </c>
      <c r="I16" s="23">
        <v>1041.32</v>
      </c>
      <c r="J16" s="33">
        <f t="shared" si="3"/>
        <v>20.8264</v>
      </c>
      <c r="K16" s="23">
        <v>1043.0899999999999</v>
      </c>
      <c r="L16" s="26">
        <f t="shared" si="4"/>
        <v>20.861799999999999</v>
      </c>
      <c r="M16" s="77">
        <f t="shared" ref="M16" si="7">H16</f>
        <v>19.991600000000002</v>
      </c>
      <c r="N16" s="77"/>
      <c r="O16" s="3" t="s">
        <v>85</v>
      </c>
      <c r="P16" s="52" t="s">
        <v>41</v>
      </c>
      <c r="Q16" s="52">
        <v>10</v>
      </c>
      <c r="R16" s="37">
        <f t="shared" si="6"/>
        <v>5000</v>
      </c>
      <c r="AME16"/>
      <c r="AMF16"/>
      <c r="AMG16"/>
      <c r="AMH16"/>
      <c r="AMI16"/>
      <c r="AMJ16"/>
    </row>
    <row r="17" spans="1:1024" ht="41.25" customHeight="1">
      <c r="A17" s="41">
        <v>5</v>
      </c>
      <c r="B17" s="35" t="s">
        <v>86</v>
      </c>
      <c r="C17" s="22" t="s">
        <v>87</v>
      </c>
      <c r="D17" s="22" t="s">
        <v>78</v>
      </c>
      <c r="E17" s="22">
        <v>20</v>
      </c>
      <c r="F17" s="22">
        <v>30</v>
      </c>
      <c r="G17" s="23">
        <v>81.81</v>
      </c>
      <c r="H17" s="25">
        <f t="shared" ref="H17" si="8">G17/E17</f>
        <v>4.0905000000000005</v>
      </c>
      <c r="I17" s="23">
        <v>181.81</v>
      </c>
      <c r="J17" s="33">
        <f t="shared" ref="J17" si="9">I17/E17</f>
        <v>9.0905000000000005</v>
      </c>
      <c r="K17" s="23">
        <v>136.36000000000001</v>
      </c>
      <c r="L17" s="26">
        <f t="shared" ref="L17" si="10">K17/E17</f>
        <v>6.8180000000000005</v>
      </c>
      <c r="M17" s="77">
        <f t="shared" si="0"/>
        <v>4.0905000000000005</v>
      </c>
      <c r="N17" s="77"/>
      <c r="O17" s="3" t="s">
        <v>88</v>
      </c>
      <c r="P17" s="52" t="s">
        <v>69</v>
      </c>
      <c r="Q17" s="36">
        <v>0</v>
      </c>
      <c r="R17" s="37">
        <f t="shared" si="1"/>
        <v>600</v>
      </c>
      <c r="AME17"/>
      <c r="AMF17"/>
      <c r="AMG17"/>
      <c r="AMH17"/>
      <c r="AMI17"/>
      <c r="AMJ17"/>
    </row>
    <row r="18" spans="1:1024" ht="20.25" customHeight="1">
      <c r="A18" s="74" t="s">
        <v>56</v>
      </c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38"/>
      <c r="Q18" s="38"/>
      <c r="R18" s="39"/>
      <c r="AME18"/>
      <c r="AMF18"/>
      <c r="AMG18"/>
      <c r="AMH18"/>
      <c r="AMI18"/>
      <c r="AMJ18"/>
    </row>
    <row r="19" spans="1:1024" ht="4.5" customHeight="1">
      <c r="A19" s="83" t="s">
        <v>54</v>
      </c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</row>
    <row r="20" spans="1:1024" ht="3" customHeight="1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</row>
    <row r="21" spans="1:1024" ht="134.25" customHeight="1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</row>
    <row r="22" spans="1:1024" ht="64.5" customHeight="1">
      <c r="A22" s="2" t="s">
        <v>0</v>
      </c>
      <c r="B22" s="4" t="s">
        <v>7</v>
      </c>
      <c r="C22" s="4" t="s">
        <v>8</v>
      </c>
      <c r="D22" s="82" t="s">
        <v>15</v>
      </c>
      <c r="E22" s="82"/>
      <c r="F22" s="82"/>
      <c r="G22" s="82"/>
      <c r="H22" s="2" t="s">
        <v>9</v>
      </c>
      <c r="I22" s="19" t="s">
        <v>44</v>
      </c>
      <c r="J22" s="82" t="s">
        <v>45</v>
      </c>
      <c r="K22" s="82"/>
      <c r="L22" s="2" t="s">
        <v>16</v>
      </c>
      <c r="M22" s="82" t="s">
        <v>17</v>
      </c>
      <c r="N22" s="82"/>
      <c r="AMI22"/>
      <c r="AMJ22"/>
    </row>
    <row r="23" spans="1:1024" ht="39" customHeight="1">
      <c r="A23" s="76">
        <v>1</v>
      </c>
      <c r="B23" s="66" t="str">
        <f>B13</f>
        <v>ГАНЦИКЛОВИР</v>
      </c>
      <c r="C23" s="68" t="str">
        <f>C13</f>
        <v>ЛИОФИЛИЗАТ ДЛЯ ПРИГОТОВЛЕНИЯ РАСТВОРА ДЛЯ ИНФУЗИЙ ; дозировка: 500 мг</v>
      </c>
      <c r="D23" s="61">
        <v>74</v>
      </c>
      <c r="E23" s="61"/>
      <c r="F23" s="61"/>
      <c r="G23" s="61"/>
      <c r="H23" s="62" t="str">
        <f>D13</f>
        <v>мг</v>
      </c>
      <c r="I23" s="50">
        <f>D23*500</f>
        <v>37000</v>
      </c>
      <c r="J23" s="65">
        <v>1100</v>
      </c>
      <c r="K23" s="65"/>
      <c r="L23" s="24" t="s">
        <v>179</v>
      </c>
      <c r="M23" s="81">
        <f>J23/500</f>
        <v>2.2000000000000002</v>
      </c>
      <c r="N23" s="81"/>
      <c r="AMI23"/>
      <c r="AMJ23"/>
    </row>
    <row r="24" spans="1:1024" ht="39" customHeight="1">
      <c r="A24" s="154"/>
      <c r="B24" s="79"/>
      <c r="C24" s="80"/>
      <c r="D24" s="61">
        <v>76</v>
      </c>
      <c r="E24" s="61"/>
      <c r="F24" s="61"/>
      <c r="G24" s="61"/>
      <c r="H24" s="63"/>
      <c r="I24" s="50">
        <f>D24*500</f>
        <v>38000</v>
      </c>
      <c r="J24" s="65">
        <v>1100</v>
      </c>
      <c r="K24" s="65"/>
      <c r="L24" s="24" t="s">
        <v>180</v>
      </c>
      <c r="M24" s="81">
        <f>J24/500</f>
        <v>2.2000000000000002</v>
      </c>
      <c r="N24" s="81"/>
      <c r="AMI24"/>
      <c r="AMJ24"/>
    </row>
    <row r="25" spans="1:1024" ht="23.25" customHeight="1">
      <c r="A25" s="76"/>
      <c r="B25" s="67"/>
      <c r="C25" s="69"/>
      <c r="D25" s="61"/>
      <c r="E25" s="61"/>
      <c r="F25" s="61"/>
      <c r="G25" s="61"/>
      <c r="H25" s="64"/>
      <c r="I25" s="27">
        <f>SUM(I23:I23)</f>
        <v>37000</v>
      </c>
      <c r="J25" s="65"/>
      <c r="K25" s="70"/>
      <c r="L25" s="71"/>
      <c r="M25" s="78">
        <v>2.2000000000000002</v>
      </c>
      <c r="N25" s="78"/>
      <c r="AMI25"/>
      <c r="AMJ25"/>
    </row>
    <row r="26" spans="1:1024" ht="30.75" customHeight="1">
      <c r="A26" s="76">
        <v>2</v>
      </c>
      <c r="B26" s="66" t="str">
        <f>B14</f>
        <v>ГИДРОКСИЗИН</v>
      </c>
      <c r="C26" s="68" t="str">
        <f>C14</f>
        <v>ТАБЛЕТКИ, ПОКРЫТЫЕ ОБОЛОЧКОЙ ; дозировка: 25 мг</v>
      </c>
      <c r="D26" s="61" t="s">
        <v>18</v>
      </c>
      <c r="E26" s="61"/>
      <c r="F26" s="61"/>
      <c r="G26" s="61"/>
      <c r="H26" s="62" t="str">
        <f>D14</f>
        <v>шт</v>
      </c>
      <c r="I26" s="50" t="s">
        <v>18</v>
      </c>
      <c r="J26" s="65" t="s">
        <v>18</v>
      </c>
      <c r="K26" s="65"/>
      <c r="L26" s="24" t="s">
        <v>18</v>
      </c>
      <c r="M26" s="81" t="s">
        <v>18</v>
      </c>
      <c r="N26" s="81"/>
      <c r="AMI26"/>
      <c r="AMJ26"/>
    </row>
    <row r="27" spans="1:1024" ht="27.75" customHeight="1">
      <c r="A27" s="76"/>
      <c r="B27" s="67"/>
      <c r="C27" s="69"/>
      <c r="D27" s="61"/>
      <c r="E27" s="61"/>
      <c r="F27" s="61"/>
      <c r="G27" s="61"/>
      <c r="H27" s="64"/>
      <c r="I27" s="27" t="s">
        <v>18</v>
      </c>
      <c r="J27" s="65"/>
      <c r="K27" s="70"/>
      <c r="L27" s="71"/>
      <c r="M27" s="78" t="s">
        <v>18</v>
      </c>
      <c r="N27" s="78"/>
      <c r="AMI27"/>
      <c r="AMJ27"/>
    </row>
    <row r="28" spans="1:1024" ht="27.75" customHeight="1">
      <c r="A28" s="76">
        <v>3</v>
      </c>
      <c r="B28" s="66" t="str">
        <f>B15</f>
        <v>НАТРИЯ ГИДРОКАРБОНАТ</v>
      </c>
      <c r="C28" s="68" t="str">
        <f>C15</f>
        <v xml:space="preserve"> РАСТВОР ДЛЯ ИНФУЗИЙ ; дозировка: 40 мг/мл 200 мл*</v>
      </c>
      <c r="D28" s="61" t="s">
        <v>18</v>
      </c>
      <c r="E28" s="61"/>
      <c r="F28" s="61"/>
      <c r="G28" s="61"/>
      <c r="H28" s="62" t="str">
        <f>D15</f>
        <v>см[3*];^мл</v>
      </c>
      <c r="I28" s="50" t="s">
        <v>18</v>
      </c>
      <c r="J28" s="65" t="s">
        <v>18</v>
      </c>
      <c r="K28" s="65"/>
      <c r="L28" s="24" t="s">
        <v>18</v>
      </c>
      <c r="M28" s="81" t="s">
        <v>18</v>
      </c>
      <c r="N28" s="81"/>
      <c r="AMI28"/>
      <c r="AMJ28"/>
    </row>
    <row r="29" spans="1:1024" ht="27.75" customHeight="1">
      <c r="A29" s="76"/>
      <c r="B29" s="67"/>
      <c r="C29" s="69"/>
      <c r="D29" s="61"/>
      <c r="E29" s="61"/>
      <c r="F29" s="61"/>
      <c r="G29" s="61"/>
      <c r="H29" s="64"/>
      <c r="I29" s="53"/>
      <c r="J29" s="65"/>
      <c r="K29" s="70"/>
      <c r="L29" s="71"/>
      <c r="M29" s="78" t="s">
        <v>18</v>
      </c>
      <c r="N29" s="78"/>
      <c r="AMI29"/>
      <c r="AMJ29"/>
    </row>
    <row r="30" spans="1:1024" ht="41.25" customHeight="1">
      <c r="A30" s="76">
        <v>4</v>
      </c>
      <c r="B30" s="66" t="str">
        <f>B16</f>
        <v>ПОЛИМИКСИН B</v>
      </c>
      <c r="C30" s="68" t="str">
        <f>C16</f>
        <v xml:space="preserve">ПОРОШОК ДЛЯ ПРИГОТОВЛЕНИЯ РАСТВОРА ДЛЯ ИНЪЕКЦИЙ ; дозировка: 50 мг </v>
      </c>
      <c r="D30" s="158">
        <v>40</v>
      </c>
      <c r="E30" s="159"/>
      <c r="F30" s="159"/>
      <c r="G30" s="160"/>
      <c r="H30" s="62" t="str">
        <f>D16</f>
        <v>мг</v>
      </c>
      <c r="I30" s="50">
        <f t="shared" ref="I30" si="11">D30*50</f>
        <v>2000</v>
      </c>
      <c r="J30" s="65">
        <v>836.7</v>
      </c>
      <c r="K30" s="65"/>
      <c r="L30" s="155" t="s">
        <v>181</v>
      </c>
      <c r="M30" s="156">
        <f t="shared" ref="M30" si="12">J30/50</f>
        <v>16.734000000000002</v>
      </c>
      <c r="N30" s="156"/>
      <c r="AMI30"/>
      <c r="AMJ30"/>
    </row>
    <row r="31" spans="1:1024" ht="27.75" customHeight="1">
      <c r="A31" s="76"/>
      <c r="B31" s="67"/>
      <c r="C31" s="69"/>
      <c r="D31" s="61"/>
      <c r="E31" s="61"/>
      <c r="F31" s="61"/>
      <c r="G31" s="61"/>
      <c r="H31" s="64"/>
      <c r="I31" s="53">
        <f>SUM(I30:I30)</f>
        <v>2000</v>
      </c>
      <c r="J31" s="65"/>
      <c r="K31" s="70"/>
      <c r="L31" s="105"/>
      <c r="M31" s="157">
        <v>16.73</v>
      </c>
      <c r="N31" s="157"/>
      <c r="AMI31"/>
      <c r="AMJ31"/>
    </row>
    <row r="32" spans="1:1024" ht="29.25" customHeight="1">
      <c r="A32" s="76">
        <v>5</v>
      </c>
      <c r="B32" s="66" t="str">
        <f>B17</f>
        <v>АМИНОФЕНИЛМАСЛЯНАЯ КИСЛОТА</v>
      </c>
      <c r="C32" s="68" t="str">
        <f>C17</f>
        <v>ТАБЛЕТКИ ; дозировка: 250 мг</v>
      </c>
      <c r="D32" s="61" t="s">
        <v>18</v>
      </c>
      <c r="E32" s="61"/>
      <c r="F32" s="61"/>
      <c r="G32" s="61"/>
      <c r="H32" s="62" t="str">
        <f>D17</f>
        <v>шт</v>
      </c>
      <c r="I32" s="50" t="s">
        <v>18</v>
      </c>
      <c r="J32" s="65" t="s">
        <v>18</v>
      </c>
      <c r="K32" s="65"/>
      <c r="L32" s="24" t="s">
        <v>18</v>
      </c>
      <c r="M32" s="81" t="s">
        <v>18</v>
      </c>
      <c r="N32" s="81"/>
      <c r="AMI32"/>
      <c r="AMJ32"/>
    </row>
    <row r="33" spans="1:1024" ht="21" customHeight="1">
      <c r="A33" s="76"/>
      <c r="B33" s="67"/>
      <c r="C33" s="69"/>
      <c r="D33" s="61"/>
      <c r="E33" s="61"/>
      <c r="F33" s="61"/>
      <c r="G33" s="61"/>
      <c r="H33" s="64"/>
      <c r="I33" s="53" t="s">
        <v>18</v>
      </c>
      <c r="J33" s="65"/>
      <c r="K33" s="70"/>
      <c r="L33" s="71"/>
      <c r="M33" s="78" t="s">
        <v>18</v>
      </c>
      <c r="N33" s="78"/>
      <c r="AMI33"/>
      <c r="AMJ33"/>
    </row>
    <row r="34" spans="1:1024" ht="14.25" customHeight="1"/>
    <row r="35" spans="1:1024">
      <c r="A35" s="95" t="s">
        <v>182</v>
      </c>
      <c r="B35" s="95"/>
      <c r="C35" s="95"/>
      <c r="D35" s="95"/>
      <c r="E35" s="95"/>
      <c r="F35" s="95"/>
      <c r="G35" s="95"/>
      <c r="H35" s="95"/>
      <c r="I35" s="95"/>
      <c r="J35" s="95"/>
      <c r="K35" s="95"/>
      <c r="L35" s="95"/>
      <c r="M35" s="95"/>
      <c r="N35" s="95"/>
    </row>
    <row r="36" spans="1:1024" ht="156.75" customHeight="1">
      <c r="A36" s="5" t="s">
        <v>0</v>
      </c>
      <c r="B36" s="5" t="s">
        <v>7</v>
      </c>
      <c r="C36" s="5" t="str">
        <f>C11</f>
        <v>Дозировка, лекарственная форма</v>
      </c>
      <c r="D36" s="99" t="s">
        <v>9</v>
      </c>
      <c r="E36" s="100"/>
      <c r="F36" s="100"/>
      <c r="G36" s="101"/>
      <c r="H36" s="73" t="s">
        <v>20</v>
      </c>
      <c r="I36" s="73"/>
      <c r="J36" s="73" t="s">
        <v>21</v>
      </c>
      <c r="K36" s="73"/>
      <c r="L36" s="5" t="s">
        <v>22</v>
      </c>
      <c r="M36" s="48" t="s">
        <v>65</v>
      </c>
      <c r="N36" s="5" t="s">
        <v>23</v>
      </c>
    </row>
    <row r="37" spans="1:1024" ht="66.75" customHeight="1">
      <c r="A37" s="40">
        <f>A13</f>
        <v>1</v>
      </c>
      <c r="B37" s="42" t="str">
        <f t="shared" ref="B37:D37" si="13">B13</f>
        <v>ГАНЦИКЛОВИР</v>
      </c>
      <c r="C37" s="7" t="str">
        <f t="shared" si="13"/>
        <v>ЛИОФИЛИЗАТ ДЛЯ ПРИГОТОВЛЕНИЯ РАСТВОРА ДЛЯ ИНФУЗИЙ ; дозировка: 500 мг</v>
      </c>
      <c r="D37" s="102" t="str">
        <f t="shared" si="13"/>
        <v>мг</v>
      </c>
      <c r="E37" s="103"/>
      <c r="F37" s="104"/>
      <c r="G37" s="105"/>
      <c r="H37" s="59">
        <v>2.1</v>
      </c>
      <c r="I37" s="59"/>
      <c r="J37" s="60">
        <v>2.2000000000000002</v>
      </c>
      <c r="K37" s="60"/>
      <c r="L37" s="18">
        <f>M13</f>
        <v>2.19834</v>
      </c>
      <c r="M37" s="6"/>
      <c r="N37" s="20">
        <v>2.1</v>
      </c>
      <c r="O37" s="29"/>
    </row>
    <row r="38" spans="1:1024" ht="48.75" customHeight="1">
      <c r="A38" s="40">
        <f>A14</f>
        <v>2</v>
      </c>
      <c r="B38" s="42" t="str">
        <f t="shared" ref="B38:D38" si="14">B14</f>
        <v>ГИДРОКСИЗИН</v>
      </c>
      <c r="C38" s="7" t="str">
        <f t="shared" si="14"/>
        <v>ТАБЛЕТКИ, ПОКРЫТЫЕ ОБОЛОЧКОЙ ; дозировка: 25 мг</v>
      </c>
      <c r="D38" s="102" t="str">
        <f t="shared" si="14"/>
        <v>шт</v>
      </c>
      <c r="E38" s="103"/>
      <c r="F38" s="104"/>
      <c r="G38" s="105"/>
      <c r="H38" s="59">
        <v>3.41</v>
      </c>
      <c r="I38" s="59"/>
      <c r="J38" s="60" t="s">
        <v>18</v>
      </c>
      <c r="K38" s="60"/>
      <c r="L38" s="18">
        <f t="shared" ref="L38:L40" si="15">M14</f>
        <v>3.1583999999999999</v>
      </c>
      <c r="M38" s="6"/>
      <c r="N38" s="20">
        <v>3.16</v>
      </c>
      <c r="O38" s="29"/>
    </row>
    <row r="39" spans="1:1024" ht="48.75" customHeight="1">
      <c r="A39" s="40">
        <f t="shared" ref="A39:D40" si="16">A15</f>
        <v>3</v>
      </c>
      <c r="B39" s="51" t="str">
        <f t="shared" si="16"/>
        <v>НАТРИЯ ГИДРОКАРБОНАТ</v>
      </c>
      <c r="C39" s="7" t="str">
        <f t="shared" si="16"/>
        <v xml:space="preserve"> РАСТВОР ДЛЯ ИНФУЗИЙ ; дозировка: 40 мг/мл 200 мл*</v>
      </c>
      <c r="D39" s="102" t="str">
        <f t="shared" si="16"/>
        <v>см[3*];^мл</v>
      </c>
      <c r="E39" s="103"/>
      <c r="F39" s="104"/>
      <c r="G39" s="105"/>
      <c r="H39" s="59">
        <v>0.34</v>
      </c>
      <c r="I39" s="59"/>
      <c r="J39" s="60"/>
      <c r="K39" s="60"/>
      <c r="L39" s="18">
        <f t="shared" si="15"/>
        <v>0.33057678571428573</v>
      </c>
      <c r="M39" s="6"/>
      <c r="N39" s="20">
        <v>0.33</v>
      </c>
      <c r="O39" s="29"/>
    </row>
    <row r="40" spans="1:1024" ht="64.5" customHeight="1">
      <c r="A40" s="40">
        <f t="shared" si="16"/>
        <v>4</v>
      </c>
      <c r="B40" s="51" t="str">
        <f t="shared" si="16"/>
        <v>ПОЛИМИКСИН B</v>
      </c>
      <c r="C40" s="7" t="str">
        <f t="shared" si="16"/>
        <v xml:space="preserve">ПОРОШОК ДЛЯ ПРИГОТОВЛЕНИЯ РАСТВОРА ДЛЯ ИНЪЕКЦИЙ ; дозировка: 50 мг </v>
      </c>
      <c r="D40" s="102" t="str">
        <f t="shared" si="16"/>
        <v>мг</v>
      </c>
      <c r="E40" s="103"/>
      <c r="F40" s="104"/>
      <c r="G40" s="105"/>
      <c r="H40" s="59">
        <v>16.12</v>
      </c>
      <c r="I40" s="59"/>
      <c r="J40" s="60">
        <v>16.73</v>
      </c>
      <c r="K40" s="60"/>
      <c r="L40" s="18">
        <f t="shared" si="15"/>
        <v>19.991600000000002</v>
      </c>
      <c r="M40" s="6"/>
      <c r="N40" s="20">
        <v>16.12</v>
      </c>
      <c r="O40" s="29"/>
    </row>
    <row r="41" spans="1:1024" ht="42" customHeight="1">
      <c r="A41" s="40">
        <f>A17</f>
        <v>5</v>
      </c>
      <c r="B41" s="42" t="str">
        <f>B17</f>
        <v>АМИНОФЕНИЛМАСЛЯНАЯ КИСЛОТА</v>
      </c>
      <c r="C41" s="7" t="str">
        <f t="shared" ref="C41:D41" si="17">C17</f>
        <v>ТАБЛЕТКИ ; дозировка: 250 мг</v>
      </c>
      <c r="D41" s="102" t="str">
        <f t="shared" si="17"/>
        <v>шт</v>
      </c>
      <c r="E41" s="103"/>
      <c r="F41" s="104"/>
      <c r="G41" s="105"/>
      <c r="H41" s="59" t="s">
        <v>18</v>
      </c>
      <c r="I41" s="59"/>
      <c r="J41" s="60" t="s">
        <v>18</v>
      </c>
      <c r="K41" s="60"/>
      <c r="L41" s="18">
        <f>M17</f>
        <v>4.0905000000000005</v>
      </c>
      <c r="M41" s="6"/>
      <c r="N41" s="20">
        <v>4.09</v>
      </c>
      <c r="O41" s="29"/>
    </row>
    <row r="42" spans="1:1024">
      <c r="A42" s="96"/>
      <c r="B42" s="96"/>
      <c r="C42" s="96"/>
      <c r="D42" s="96"/>
      <c r="E42" s="96"/>
      <c r="F42" s="96"/>
      <c r="G42" s="96"/>
      <c r="H42" s="96"/>
      <c r="I42" s="96"/>
      <c r="J42" s="96"/>
      <c r="K42" s="96"/>
      <c r="L42" s="96"/>
      <c r="M42" s="96"/>
      <c r="N42" s="96"/>
    </row>
    <row r="43" spans="1:1024" ht="45" customHeight="1">
      <c r="A43" s="97" t="s">
        <v>58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</row>
    <row r="44" spans="1:1024">
      <c r="A44" s="8"/>
      <c r="B44" s="9" t="s">
        <v>24</v>
      </c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</row>
    <row r="45" spans="1:1024">
      <c r="A45" s="8"/>
      <c r="B45" s="10" t="s">
        <v>25</v>
      </c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</row>
    <row r="46" spans="1:1024" ht="90" customHeight="1">
      <c r="A46" s="98" t="s">
        <v>26</v>
      </c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</row>
    <row r="47" spans="1:1024" ht="60.75" customHeight="1">
      <c r="A47" s="5" t="s">
        <v>0</v>
      </c>
      <c r="B47" s="5" t="s">
        <v>7</v>
      </c>
      <c r="C47" s="5" t="str">
        <f>C11</f>
        <v>Дозировка, лекарственная форма</v>
      </c>
      <c r="D47" s="73" t="s">
        <v>9</v>
      </c>
      <c r="E47" s="73"/>
      <c r="F47" s="73"/>
      <c r="G47" s="73"/>
      <c r="H47" s="17" t="s">
        <v>39</v>
      </c>
      <c r="I47" s="73" t="s">
        <v>27</v>
      </c>
      <c r="J47" s="73"/>
      <c r="K47" s="73" t="s">
        <v>28</v>
      </c>
      <c r="L47" s="73"/>
      <c r="M47" s="73" t="s">
        <v>29</v>
      </c>
      <c r="N47" s="73"/>
      <c r="O47" s="34" t="s">
        <v>19</v>
      </c>
      <c r="AMJ47"/>
    </row>
    <row r="48" spans="1:1024" ht="72.75" customHeight="1">
      <c r="A48" s="40">
        <f>A13</f>
        <v>1</v>
      </c>
      <c r="B48" s="42" t="str">
        <f>B37</f>
        <v>ГАНЦИКЛОВИР</v>
      </c>
      <c r="C48" s="11" t="str">
        <f t="shared" ref="C48:D48" si="18">C13</f>
        <v>ЛИОФИЛИЗАТ ДЛЯ ПРИГОТОВЛЕНИЯ РАСТВОРА ДЛЯ ИНФУЗИЙ ; дозировка: 500 мг</v>
      </c>
      <c r="D48" s="87" t="str">
        <f t="shared" si="18"/>
        <v>мг</v>
      </c>
      <c r="E48" s="87"/>
      <c r="F48" s="87"/>
      <c r="G48" s="87"/>
      <c r="H48" s="12">
        <f>E13*F13</f>
        <v>15000</v>
      </c>
      <c r="I48" s="88">
        <f>N37</f>
        <v>2.1</v>
      </c>
      <c r="J48" s="88"/>
      <c r="K48" s="89">
        <v>2.54</v>
      </c>
      <c r="L48" s="89"/>
      <c r="M48" s="88">
        <f t="shared" ref="M48:M52" si="19">K48*H48</f>
        <v>38100</v>
      </c>
      <c r="N48" s="88"/>
      <c r="O48" s="43">
        <f>Q13</f>
        <v>10</v>
      </c>
      <c r="AMJ48"/>
    </row>
    <row r="49" spans="1:1024" ht="58.5" customHeight="1">
      <c r="A49" s="40">
        <f>A14</f>
        <v>2</v>
      </c>
      <c r="B49" s="42" t="str">
        <f>B38</f>
        <v>ГИДРОКСИЗИН</v>
      </c>
      <c r="C49" s="11" t="str">
        <f t="shared" ref="C49:D49" si="20">C14</f>
        <v>ТАБЛЕТКИ, ПОКРЫТЫЕ ОБОЛОЧКОЙ ; дозировка: 25 мг</v>
      </c>
      <c r="D49" s="87" t="str">
        <f t="shared" si="20"/>
        <v>шт</v>
      </c>
      <c r="E49" s="87"/>
      <c r="F49" s="87"/>
      <c r="G49" s="87"/>
      <c r="H49" s="12">
        <f t="shared" ref="H49:H51" si="21">E14*F14</f>
        <v>250</v>
      </c>
      <c r="I49" s="88">
        <f t="shared" ref="I49:I51" si="22">N38</f>
        <v>3.16</v>
      </c>
      <c r="J49" s="88"/>
      <c r="K49" s="89">
        <v>4.0999999999999996</v>
      </c>
      <c r="L49" s="89"/>
      <c r="M49" s="88">
        <f t="shared" ref="M49:M51" si="23">K49*H49</f>
        <v>1025</v>
      </c>
      <c r="N49" s="88"/>
      <c r="O49" s="43">
        <f t="shared" ref="O49:O51" si="24">Q14</f>
        <v>18</v>
      </c>
      <c r="AMJ49"/>
    </row>
    <row r="50" spans="1:1024" ht="58.5" customHeight="1">
      <c r="A50" s="40">
        <f t="shared" ref="A50:A51" si="25">A15</f>
        <v>3</v>
      </c>
      <c r="B50" s="51" t="str">
        <f t="shared" ref="B50:B51" si="26">B39</f>
        <v>НАТРИЯ ГИДРОКАРБОНАТ</v>
      </c>
      <c r="C50" s="11" t="str">
        <f t="shared" ref="C50:D50" si="27">C15</f>
        <v xml:space="preserve"> РАСТВОР ДЛЯ ИНФУЗИЙ ; дозировка: 40 мг/мл 200 мл*</v>
      </c>
      <c r="D50" s="87" t="str">
        <f t="shared" si="27"/>
        <v>см[3*];^мл</v>
      </c>
      <c r="E50" s="87"/>
      <c r="F50" s="87"/>
      <c r="G50" s="87"/>
      <c r="H50" s="12">
        <f t="shared" si="21"/>
        <v>201600</v>
      </c>
      <c r="I50" s="88">
        <f t="shared" si="22"/>
        <v>0.33</v>
      </c>
      <c r="J50" s="88"/>
      <c r="K50" s="89">
        <v>0.39</v>
      </c>
      <c r="L50" s="89"/>
      <c r="M50" s="88">
        <f t="shared" si="23"/>
        <v>78624</v>
      </c>
      <c r="N50" s="88"/>
      <c r="O50" s="43">
        <f t="shared" si="24"/>
        <v>10</v>
      </c>
      <c r="AMJ50"/>
    </row>
    <row r="51" spans="1:1024" ht="58.5" customHeight="1">
      <c r="A51" s="40">
        <f t="shared" si="25"/>
        <v>4</v>
      </c>
      <c r="B51" s="51" t="str">
        <f t="shared" si="26"/>
        <v>ПОЛИМИКСИН B</v>
      </c>
      <c r="C51" s="11" t="str">
        <f t="shared" ref="C51:D51" si="28">C16</f>
        <v xml:space="preserve">ПОРОШОК ДЛЯ ПРИГОТОВЛЕНИЯ РАСТВОРА ДЛЯ ИНЪЕКЦИЙ ; дозировка: 50 мг </v>
      </c>
      <c r="D51" s="87" t="str">
        <f t="shared" si="28"/>
        <v>мг</v>
      </c>
      <c r="E51" s="87"/>
      <c r="F51" s="87"/>
      <c r="G51" s="87"/>
      <c r="H51" s="12">
        <f t="shared" si="21"/>
        <v>5000</v>
      </c>
      <c r="I51" s="88">
        <f t="shared" si="22"/>
        <v>16.12</v>
      </c>
      <c r="J51" s="88"/>
      <c r="K51" s="89">
        <v>19.5</v>
      </c>
      <c r="L51" s="89"/>
      <c r="M51" s="88">
        <f t="shared" si="23"/>
        <v>97500</v>
      </c>
      <c r="N51" s="88"/>
      <c r="O51" s="43">
        <f t="shared" si="24"/>
        <v>10</v>
      </c>
      <c r="AMJ51"/>
    </row>
    <row r="52" spans="1:1024" ht="33" customHeight="1">
      <c r="A52" s="40">
        <f>A17</f>
        <v>5</v>
      </c>
      <c r="B52" s="42" t="str">
        <f>B41</f>
        <v>АМИНОФЕНИЛМАСЛЯНАЯ КИСЛОТА</v>
      </c>
      <c r="C52" s="11" t="str">
        <f t="shared" ref="C52:D52" si="29">C17</f>
        <v>ТАБЛЕТКИ ; дозировка: 250 мг</v>
      </c>
      <c r="D52" s="87" t="str">
        <f t="shared" si="29"/>
        <v>шт</v>
      </c>
      <c r="E52" s="87"/>
      <c r="F52" s="87"/>
      <c r="G52" s="87"/>
      <c r="H52" s="12">
        <f>E17*F17</f>
        <v>600</v>
      </c>
      <c r="I52" s="88">
        <f>N41</f>
        <v>4.09</v>
      </c>
      <c r="J52" s="88"/>
      <c r="K52" s="89">
        <v>4.49</v>
      </c>
      <c r="L52" s="89"/>
      <c r="M52" s="88">
        <f t="shared" si="19"/>
        <v>2694</v>
      </c>
      <c r="N52" s="88"/>
      <c r="O52" s="43">
        <f>Q17</f>
        <v>0</v>
      </c>
      <c r="AMJ52"/>
    </row>
    <row r="53" spans="1:1024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92">
        <f>SUM(M48:N52)</f>
        <v>217943</v>
      </c>
      <c r="N53" s="92"/>
    </row>
    <row r="54" spans="1:1024" ht="28.5" customHeight="1">
      <c r="A54" s="44"/>
      <c r="B54" s="90" t="s">
        <v>183</v>
      </c>
      <c r="C54" s="91"/>
      <c r="D54" s="91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</row>
    <row r="55" spans="1:1024" ht="11.25" customHeight="1">
      <c r="B55" s="74" t="str">
        <f>A18</f>
        <v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v>
      </c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</row>
    <row r="56" spans="1:1024">
      <c r="B56" s="30" t="s">
        <v>47</v>
      </c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14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</row>
    <row r="57" spans="1:1024">
      <c r="B57" s="31" t="s">
        <v>30</v>
      </c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14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</row>
    <row r="58" spans="1:1024" ht="26.25" customHeight="1">
      <c r="B58" s="85" t="s">
        <v>31</v>
      </c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14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</row>
    <row r="59" spans="1:1024">
      <c r="B59" s="31" t="s">
        <v>32</v>
      </c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14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</row>
    <row r="60" spans="1:1024">
      <c r="B60" s="32" t="s">
        <v>55</v>
      </c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14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</row>
    <row r="61" spans="1:1024">
      <c r="B61" s="31" t="s">
        <v>33</v>
      </c>
      <c r="C61" s="30"/>
      <c r="D61" s="30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14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</row>
    <row r="62" spans="1:1024">
      <c r="B62" s="31" t="s">
        <v>34</v>
      </c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14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</row>
    <row r="63" spans="1:1024">
      <c r="B63" s="31" t="s">
        <v>63</v>
      </c>
      <c r="C63" s="30"/>
      <c r="D63" s="30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14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</row>
    <row r="64" spans="1:1024">
      <c r="B64" s="31" t="s">
        <v>61</v>
      </c>
      <c r="C64" s="30"/>
      <c r="D64" s="30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14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</row>
    <row r="65" spans="2:36" ht="27" customHeight="1">
      <c r="B65" s="85" t="s">
        <v>59</v>
      </c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14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</row>
    <row r="66" spans="2:36">
      <c r="B66" s="31" t="s">
        <v>35</v>
      </c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14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</row>
    <row r="67" spans="2:36">
      <c r="B67" s="31" t="s">
        <v>48</v>
      </c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14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</row>
    <row r="68" spans="2:36">
      <c r="B68" s="31" t="s">
        <v>36</v>
      </c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14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</row>
    <row r="69" spans="2:36" ht="27" customHeight="1">
      <c r="B69" s="85" t="s">
        <v>37</v>
      </c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14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</row>
    <row r="70" spans="2:36" ht="26.25" customHeight="1">
      <c r="B70" s="85" t="s">
        <v>38</v>
      </c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14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</row>
    <row r="71" spans="2:36" ht="15" customHeight="1">
      <c r="B71" s="85" t="s">
        <v>49</v>
      </c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14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</row>
    <row r="72" spans="2:36">
      <c r="B72" s="31" t="s">
        <v>50</v>
      </c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14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</row>
    <row r="73" spans="2:36">
      <c r="B73" s="31" t="s">
        <v>51</v>
      </c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14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</row>
    <row r="74" spans="2:36">
      <c r="B74" s="13"/>
    </row>
    <row r="75" spans="2:36">
      <c r="B75" s="1" t="s">
        <v>52</v>
      </c>
      <c r="C75" s="16"/>
    </row>
    <row r="77" spans="2:36">
      <c r="C77" s="16"/>
    </row>
  </sheetData>
  <mergeCells count="158">
    <mergeCell ref="M50:N50"/>
    <mergeCell ref="D51:G51"/>
    <mergeCell ref="I51:J51"/>
    <mergeCell ref="K51:L51"/>
    <mergeCell ref="M51:N51"/>
    <mergeCell ref="D39:G39"/>
    <mergeCell ref="H39:I39"/>
    <mergeCell ref="J39:K39"/>
    <mergeCell ref="D40:G40"/>
    <mergeCell ref="H40:I40"/>
    <mergeCell ref="J40:K40"/>
    <mergeCell ref="D50:G50"/>
    <mergeCell ref="I50:J50"/>
    <mergeCell ref="K50:L50"/>
    <mergeCell ref="A30:A31"/>
    <mergeCell ref="B30:B31"/>
    <mergeCell ref="C30:C31"/>
    <mergeCell ref="D30:G30"/>
    <mergeCell ref="H30:H31"/>
    <mergeCell ref="J30:K30"/>
    <mergeCell ref="M30:N30"/>
    <mergeCell ref="D31:G31"/>
    <mergeCell ref="J31:L31"/>
    <mergeCell ref="B28:B29"/>
    <mergeCell ref="C28:C29"/>
    <mergeCell ref="D28:G28"/>
    <mergeCell ref="H28:H29"/>
    <mergeCell ref="J28:K28"/>
    <mergeCell ref="M28:N28"/>
    <mergeCell ref="D29:G29"/>
    <mergeCell ref="J29:L29"/>
    <mergeCell ref="M29:N29"/>
    <mergeCell ref="A1:O1"/>
    <mergeCell ref="A2:O2"/>
    <mergeCell ref="M17:N17"/>
    <mergeCell ref="D11:D12"/>
    <mergeCell ref="E11:E12"/>
    <mergeCell ref="F11:F12"/>
    <mergeCell ref="M11:N12"/>
    <mergeCell ref="B3:C3"/>
    <mergeCell ref="D3:H3"/>
    <mergeCell ref="K3:L3"/>
    <mergeCell ref="M3:N3"/>
    <mergeCell ref="M31:N31"/>
    <mergeCell ref="M15:N15"/>
    <mergeCell ref="M16:N16"/>
    <mergeCell ref="A28:A29"/>
    <mergeCell ref="B11:B12"/>
    <mergeCell ref="C11:C12"/>
    <mergeCell ref="K8:L8"/>
    <mergeCell ref="O11:O12"/>
    <mergeCell ref="M14:N14"/>
    <mergeCell ref="H36:I36"/>
    <mergeCell ref="Q11:Q12"/>
    <mergeCell ref="A9:N10"/>
    <mergeCell ref="A11:A12"/>
    <mergeCell ref="M52:N52"/>
    <mergeCell ref="B54:O54"/>
    <mergeCell ref="M53:N53"/>
    <mergeCell ref="R11:R12"/>
    <mergeCell ref="P11:P12"/>
    <mergeCell ref="D47:G47"/>
    <mergeCell ref="I47:J47"/>
    <mergeCell ref="A35:N35"/>
    <mergeCell ref="K47:L47"/>
    <mergeCell ref="A42:N42"/>
    <mergeCell ref="A43:N43"/>
    <mergeCell ref="A46:N46"/>
    <mergeCell ref="M47:N47"/>
    <mergeCell ref="D36:G36"/>
    <mergeCell ref="D37:G37"/>
    <mergeCell ref="D38:G38"/>
    <mergeCell ref="D41:G41"/>
    <mergeCell ref="M32:N32"/>
    <mergeCell ref="D33:G33"/>
    <mergeCell ref="J33:L33"/>
    <mergeCell ref="M33:N33"/>
    <mergeCell ref="D27:G27"/>
    <mergeCell ref="J27:L27"/>
    <mergeCell ref="M22:N22"/>
    <mergeCell ref="M25:N25"/>
    <mergeCell ref="B71:O71"/>
    <mergeCell ref="B58:O58"/>
    <mergeCell ref="B65:O65"/>
    <mergeCell ref="B70:O70"/>
    <mergeCell ref="B69:O69"/>
    <mergeCell ref="D48:G48"/>
    <mergeCell ref="I48:J48"/>
    <mergeCell ref="K48:L48"/>
    <mergeCell ref="M48:N48"/>
    <mergeCell ref="D49:G49"/>
    <mergeCell ref="I49:J49"/>
    <mergeCell ref="K49:L49"/>
    <mergeCell ref="M49:N49"/>
    <mergeCell ref="D52:G52"/>
    <mergeCell ref="I52:J52"/>
    <mergeCell ref="K52:L52"/>
    <mergeCell ref="B55:O55"/>
    <mergeCell ref="A18:O18"/>
    <mergeCell ref="D24:G24"/>
    <mergeCell ref="A26:A27"/>
    <mergeCell ref="M13:N13"/>
    <mergeCell ref="M27:N27"/>
    <mergeCell ref="B23:B25"/>
    <mergeCell ref="C23:C25"/>
    <mergeCell ref="D32:G32"/>
    <mergeCell ref="H32:H33"/>
    <mergeCell ref="J32:K32"/>
    <mergeCell ref="M26:N26"/>
    <mergeCell ref="M23:N23"/>
    <mergeCell ref="D22:G22"/>
    <mergeCell ref="J22:K22"/>
    <mergeCell ref="M24:N24"/>
    <mergeCell ref="J24:K24"/>
    <mergeCell ref="A19:N21"/>
    <mergeCell ref="A23:A25"/>
    <mergeCell ref="A32:A33"/>
    <mergeCell ref="B32:B33"/>
    <mergeCell ref="C32:C33"/>
    <mergeCell ref="D6:H6"/>
    <mergeCell ref="H41:I41"/>
    <mergeCell ref="J41:K41"/>
    <mergeCell ref="D23:G23"/>
    <mergeCell ref="H23:H25"/>
    <mergeCell ref="J23:K23"/>
    <mergeCell ref="B26:B27"/>
    <mergeCell ref="C26:C27"/>
    <mergeCell ref="D26:G26"/>
    <mergeCell ref="H26:H27"/>
    <mergeCell ref="J26:K26"/>
    <mergeCell ref="D25:G25"/>
    <mergeCell ref="J25:L25"/>
    <mergeCell ref="H38:I38"/>
    <mergeCell ref="I11:J11"/>
    <mergeCell ref="K11:L11"/>
    <mergeCell ref="G11:H11"/>
    <mergeCell ref="J38:K38"/>
    <mergeCell ref="J36:K36"/>
    <mergeCell ref="H37:I37"/>
    <mergeCell ref="J37:K37"/>
    <mergeCell ref="D7:H7"/>
    <mergeCell ref="K7:L7"/>
    <mergeCell ref="K5:L5"/>
    <mergeCell ref="M5:N5"/>
    <mergeCell ref="D5:H5"/>
    <mergeCell ref="M7:N7"/>
    <mergeCell ref="M8:N8"/>
    <mergeCell ref="B8:C8"/>
    <mergeCell ref="D8:H8"/>
    <mergeCell ref="K6:L6"/>
    <mergeCell ref="M6:N6"/>
    <mergeCell ref="B7:C7"/>
    <mergeCell ref="B4:C4"/>
    <mergeCell ref="D4:H4"/>
    <mergeCell ref="K4:L4"/>
    <mergeCell ref="M4:N4"/>
    <mergeCell ref="B6:C6"/>
    <mergeCell ref="B5:C5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21"/>
  <sheetViews>
    <sheetView topLeftCell="A17" workbookViewId="0">
      <selection activeCell="B29" sqref="B29"/>
    </sheetView>
  </sheetViews>
  <sheetFormatPr defaultRowHeight="15"/>
  <cols>
    <col min="1" max="1" width="4.42578125" customWidth="1"/>
    <col min="2" max="2" width="15.42578125" customWidth="1"/>
    <col min="4" max="4" width="16" customWidth="1"/>
    <col min="5" max="5" width="30.140625" customWidth="1"/>
    <col min="12" max="12" width="12.5703125" customWidth="1"/>
  </cols>
  <sheetData>
    <row r="1" spans="1:12" ht="97.5" customHeight="1">
      <c r="A1" s="119" t="s">
        <v>104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s="121" customFormat="1" ht="97.5" customHeight="1">
      <c r="A2" s="121" t="s">
        <v>0</v>
      </c>
      <c r="B2" s="121" t="s">
        <v>105</v>
      </c>
      <c r="C2" s="121" t="s">
        <v>106</v>
      </c>
      <c r="D2" s="121" t="s">
        <v>107</v>
      </c>
      <c r="E2" s="121" t="s">
        <v>108</v>
      </c>
      <c r="F2" s="121" t="s">
        <v>109</v>
      </c>
      <c r="G2" s="121" t="s">
        <v>6</v>
      </c>
      <c r="H2" s="121" t="s">
        <v>110</v>
      </c>
      <c r="I2" s="121" t="s">
        <v>5</v>
      </c>
      <c r="J2" s="121" t="s">
        <v>111</v>
      </c>
      <c r="K2" s="121" t="s">
        <v>112</v>
      </c>
      <c r="L2" s="121" t="s">
        <v>113</v>
      </c>
    </row>
    <row r="3" spans="1:12" ht="136.5" customHeight="1">
      <c r="A3" s="136">
        <v>1</v>
      </c>
      <c r="B3" s="113" t="s">
        <v>89</v>
      </c>
      <c r="C3" s="114" t="s">
        <v>90</v>
      </c>
      <c r="D3" s="114" t="s">
        <v>94</v>
      </c>
      <c r="E3" s="114" t="s">
        <v>95</v>
      </c>
      <c r="F3" s="114" t="s">
        <v>91</v>
      </c>
      <c r="G3" s="115">
        <v>500</v>
      </c>
      <c r="H3" s="116">
        <v>1290.56</v>
      </c>
      <c r="I3" s="122">
        <f>H3/G3</f>
        <v>2.5811199999999999</v>
      </c>
      <c r="J3" s="126" t="s">
        <v>92</v>
      </c>
      <c r="K3" s="127" t="s">
        <v>96</v>
      </c>
      <c r="L3" s="118">
        <v>44495</v>
      </c>
    </row>
    <row r="4" spans="1:12" ht="120">
      <c r="A4" s="137"/>
      <c r="B4" s="113" t="s">
        <v>89</v>
      </c>
      <c r="C4" s="114" t="s">
        <v>89</v>
      </c>
      <c r="D4" s="114" t="s">
        <v>97</v>
      </c>
      <c r="E4" s="114" t="s">
        <v>98</v>
      </c>
      <c r="F4" s="114" t="s">
        <v>91</v>
      </c>
      <c r="G4" s="115">
        <v>500</v>
      </c>
      <c r="H4" s="116">
        <v>1100</v>
      </c>
      <c r="I4" s="122">
        <f t="shared" ref="I4:I5" si="0">H4/G4</f>
        <v>2.2000000000000002</v>
      </c>
      <c r="J4" s="114" t="s">
        <v>99</v>
      </c>
      <c r="K4" s="117" t="s">
        <v>93</v>
      </c>
      <c r="L4" s="118">
        <v>44235</v>
      </c>
    </row>
    <row r="5" spans="1:12" ht="94.5" customHeight="1">
      <c r="A5" s="137"/>
      <c r="B5" s="113" t="s">
        <v>89</v>
      </c>
      <c r="C5" s="114" t="s">
        <v>72</v>
      </c>
      <c r="D5" s="126" t="s">
        <v>100</v>
      </c>
      <c r="E5" s="126" t="s">
        <v>101</v>
      </c>
      <c r="F5" s="114" t="s">
        <v>91</v>
      </c>
      <c r="G5" s="115">
        <v>500</v>
      </c>
      <c r="H5" s="116">
        <v>1049.23</v>
      </c>
      <c r="I5" s="122">
        <f t="shared" si="0"/>
        <v>2.0984600000000002</v>
      </c>
      <c r="J5" s="126" t="s">
        <v>102</v>
      </c>
      <c r="K5" s="127" t="s">
        <v>103</v>
      </c>
      <c r="L5" s="118">
        <v>45229</v>
      </c>
    </row>
    <row r="6" spans="1:12">
      <c r="A6" s="138"/>
      <c r="B6" s="120"/>
      <c r="C6" s="120"/>
      <c r="D6" s="120"/>
      <c r="E6" s="120"/>
      <c r="F6" s="120"/>
      <c r="G6" s="120"/>
      <c r="H6" s="120"/>
      <c r="I6" s="122">
        <v>2.1</v>
      </c>
      <c r="J6" s="120"/>
      <c r="K6" s="120"/>
      <c r="L6" s="120"/>
    </row>
    <row r="7" spans="1:12" ht="120">
      <c r="A7" s="123">
        <v>2</v>
      </c>
      <c r="B7" s="133" t="s">
        <v>117</v>
      </c>
      <c r="C7" s="126" t="s">
        <v>118</v>
      </c>
      <c r="D7" s="126" t="s">
        <v>119</v>
      </c>
      <c r="E7" s="126" t="s">
        <v>115</v>
      </c>
      <c r="F7" s="126" t="s">
        <v>120</v>
      </c>
      <c r="G7" s="134">
        <v>25</v>
      </c>
      <c r="H7" s="135">
        <v>85.17</v>
      </c>
      <c r="I7" s="139">
        <f>H7/G7</f>
        <v>3.4068000000000001</v>
      </c>
      <c r="J7" s="126" t="s">
        <v>121</v>
      </c>
      <c r="K7" s="127" t="s">
        <v>122</v>
      </c>
      <c r="L7" s="128">
        <v>44222</v>
      </c>
    </row>
    <row r="8" spans="1:12" ht="150">
      <c r="A8" s="124"/>
      <c r="B8" s="133" t="s">
        <v>117</v>
      </c>
      <c r="C8" s="126" t="s">
        <v>117</v>
      </c>
      <c r="D8" s="126" t="s">
        <v>123</v>
      </c>
      <c r="E8" s="126" t="s">
        <v>124</v>
      </c>
      <c r="F8" s="126" t="s">
        <v>120</v>
      </c>
      <c r="G8" s="134">
        <v>20</v>
      </c>
      <c r="H8" s="135">
        <v>68.14</v>
      </c>
      <c r="I8" s="139">
        <f>H8/G8</f>
        <v>3.407</v>
      </c>
      <c r="J8" s="126" t="s">
        <v>125</v>
      </c>
      <c r="K8" s="127" t="s">
        <v>126</v>
      </c>
      <c r="L8" s="128">
        <v>45406</v>
      </c>
    </row>
    <row r="9" spans="1:12" ht="150">
      <c r="A9" s="124"/>
      <c r="B9" s="133" t="s">
        <v>117</v>
      </c>
      <c r="C9" s="126" t="s">
        <v>117</v>
      </c>
      <c r="D9" s="126" t="s">
        <v>127</v>
      </c>
      <c r="E9" s="126" t="s">
        <v>128</v>
      </c>
      <c r="F9" s="126" t="s">
        <v>120</v>
      </c>
      <c r="G9" s="134">
        <v>20</v>
      </c>
      <c r="H9" s="135">
        <v>68.14</v>
      </c>
      <c r="I9" s="139">
        <f>H9/G9</f>
        <v>3.407</v>
      </c>
      <c r="J9" s="126" t="s">
        <v>129</v>
      </c>
      <c r="K9" s="127" t="s">
        <v>130</v>
      </c>
      <c r="L9" s="128">
        <v>44210</v>
      </c>
    </row>
    <row r="10" spans="1:12" ht="150">
      <c r="A10" s="124"/>
      <c r="B10" s="133" t="s">
        <v>117</v>
      </c>
      <c r="C10" s="126" t="s">
        <v>131</v>
      </c>
      <c r="D10" s="126" t="s">
        <v>132</v>
      </c>
      <c r="E10" s="126" t="s">
        <v>133</v>
      </c>
      <c r="F10" s="126"/>
      <c r="G10" s="134">
        <v>20</v>
      </c>
      <c r="H10" s="135">
        <v>68.14</v>
      </c>
      <c r="I10" s="139">
        <f t="shared" ref="I10:I13" si="1">H10/G10</f>
        <v>3.407</v>
      </c>
      <c r="J10" s="126" t="s">
        <v>134</v>
      </c>
      <c r="K10" s="127" t="s">
        <v>130</v>
      </c>
      <c r="L10" s="128">
        <v>44210</v>
      </c>
    </row>
    <row r="11" spans="1:12" ht="120">
      <c r="A11" s="124"/>
      <c r="B11" s="133" t="s">
        <v>117</v>
      </c>
      <c r="C11" s="126" t="s">
        <v>135</v>
      </c>
      <c r="D11" s="126" t="s">
        <v>136</v>
      </c>
      <c r="E11" s="126" t="s">
        <v>115</v>
      </c>
      <c r="F11" s="126" t="s">
        <v>120</v>
      </c>
      <c r="G11" s="134">
        <v>25</v>
      </c>
      <c r="H11" s="135">
        <v>85.17</v>
      </c>
      <c r="I11" s="139">
        <f>H11/G11</f>
        <v>3.4068000000000001</v>
      </c>
      <c r="J11" s="126" t="s">
        <v>137</v>
      </c>
      <c r="K11" s="127" t="s">
        <v>138</v>
      </c>
      <c r="L11" s="128">
        <v>45393</v>
      </c>
    </row>
    <row r="12" spans="1:12" ht="150">
      <c r="A12" s="124"/>
      <c r="B12" s="133" t="s">
        <v>117</v>
      </c>
      <c r="C12" s="126" t="s">
        <v>139</v>
      </c>
      <c r="D12" s="126" t="s">
        <v>140</v>
      </c>
      <c r="E12" s="126" t="s">
        <v>141</v>
      </c>
      <c r="F12" s="126" t="s">
        <v>120</v>
      </c>
      <c r="G12" s="134">
        <v>30</v>
      </c>
      <c r="H12" s="135">
        <v>102.2</v>
      </c>
      <c r="I12" s="139">
        <f t="shared" si="1"/>
        <v>3.4066666666666667</v>
      </c>
      <c r="J12" s="126" t="s">
        <v>142</v>
      </c>
      <c r="K12" s="127" t="s">
        <v>130</v>
      </c>
      <c r="L12" s="128">
        <v>44210</v>
      </c>
    </row>
    <row r="13" spans="1:12" ht="150">
      <c r="A13" s="124"/>
      <c r="B13" s="133" t="s">
        <v>117</v>
      </c>
      <c r="C13" s="126" t="s">
        <v>76</v>
      </c>
      <c r="D13" s="126" t="s">
        <v>143</v>
      </c>
      <c r="E13" s="126" t="s">
        <v>124</v>
      </c>
      <c r="F13" s="126" t="s">
        <v>120</v>
      </c>
      <c r="G13" s="134">
        <v>25</v>
      </c>
      <c r="H13" s="135">
        <v>85.17</v>
      </c>
      <c r="I13" s="139">
        <f t="shared" si="1"/>
        <v>3.4068000000000001</v>
      </c>
      <c r="J13" s="126" t="s">
        <v>144</v>
      </c>
      <c r="K13" s="127" t="s">
        <v>145</v>
      </c>
      <c r="L13" s="128">
        <v>44545</v>
      </c>
    </row>
    <row r="14" spans="1:12">
      <c r="A14" s="125"/>
      <c r="B14" s="120"/>
      <c r="C14" s="120"/>
      <c r="D14" s="120"/>
      <c r="E14" s="120"/>
      <c r="F14" s="120"/>
      <c r="G14" s="120"/>
      <c r="H14" s="120"/>
      <c r="I14" s="140">
        <v>3.41</v>
      </c>
      <c r="J14" s="120"/>
      <c r="K14" s="120"/>
      <c r="L14" s="120"/>
    </row>
    <row r="15" spans="1:12" ht="105">
      <c r="B15" s="133" t="s">
        <v>153</v>
      </c>
      <c r="C15" s="126" t="s">
        <v>154</v>
      </c>
      <c r="D15" s="126" t="s">
        <v>159</v>
      </c>
      <c r="E15" s="126" t="s">
        <v>155</v>
      </c>
      <c r="F15" s="126" t="s">
        <v>156</v>
      </c>
      <c r="G15" s="134">
        <v>50</v>
      </c>
      <c r="H15" s="135">
        <v>836.7</v>
      </c>
      <c r="I15" s="144">
        <f>H15/G15</f>
        <v>16.734000000000002</v>
      </c>
      <c r="J15" s="126" t="s">
        <v>157</v>
      </c>
      <c r="K15" s="127" t="s">
        <v>158</v>
      </c>
      <c r="L15" s="128">
        <v>45041</v>
      </c>
    </row>
    <row r="16" spans="1:12" ht="120">
      <c r="B16" s="133" t="s">
        <v>153</v>
      </c>
      <c r="C16" s="126" t="s">
        <v>154</v>
      </c>
      <c r="D16" s="126" t="s">
        <v>162</v>
      </c>
      <c r="E16" s="126" t="s">
        <v>60</v>
      </c>
      <c r="F16" s="126" t="s">
        <v>156</v>
      </c>
      <c r="G16" s="134">
        <v>50</v>
      </c>
      <c r="H16" s="135">
        <v>1000</v>
      </c>
      <c r="I16" s="144">
        <f t="shared" ref="I16:I20" si="2">H16/G16</f>
        <v>20</v>
      </c>
      <c r="J16" s="126" t="s">
        <v>160</v>
      </c>
      <c r="K16" s="127" t="s">
        <v>161</v>
      </c>
      <c r="L16" s="128">
        <v>44648</v>
      </c>
    </row>
    <row r="17" spans="2:12" ht="135">
      <c r="B17" s="133" t="s">
        <v>153</v>
      </c>
      <c r="C17" s="126" t="s">
        <v>154</v>
      </c>
      <c r="D17" s="126" t="s">
        <v>159</v>
      </c>
      <c r="E17" s="126" t="s">
        <v>163</v>
      </c>
      <c r="F17" s="126" t="s">
        <v>156</v>
      </c>
      <c r="G17" s="134">
        <v>50</v>
      </c>
      <c r="H17" s="135">
        <v>870.99</v>
      </c>
      <c r="I17" s="144">
        <f t="shared" si="2"/>
        <v>17.419799999999999</v>
      </c>
      <c r="J17" s="126" t="s">
        <v>164</v>
      </c>
      <c r="K17" s="127" t="s">
        <v>165</v>
      </c>
      <c r="L17" s="128">
        <v>45264</v>
      </c>
    </row>
    <row r="18" spans="2:12" ht="120">
      <c r="B18" s="133" t="s">
        <v>153</v>
      </c>
      <c r="C18" s="126" t="s">
        <v>166</v>
      </c>
      <c r="D18" s="126" t="s">
        <v>162</v>
      </c>
      <c r="E18" s="126" t="s">
        <v>149</v>
      </c>
      <c r="F18" s="126" t="s">
        <v>156</v>
      </c>
      <c r="G18" s="134">
        <v>50</v>
      </c>
      <c r="H18" s="135">
        <v>806.2</v>
      </c>
      <c r="I18" s="144">
        <f t="shared" si="2"/>
        <v>16.124000000000002</v>
      </c>
      <c r="J18" s="126" t="s">
        <v>167</v>
      </c>
      <c r="K18" s="127" t="s">
        <v>168</v>
      </c>
      <c r="L18" s="128">
        <v>44707</v>
      </c>
    </row>
    <row r="19" spans="2:12" ht="105">
      <c r="B19" s="133" t="s">
        <v>153</v>
      </c>
      <c r="C19" s="126" t="s">
        <v>171</v>
      </c>
      <c r="D19" s="126" t="s">
        <v>159</v>
      </c>
      <c r="E19" s="126" t="s">
        <v>169</v>
      </c>
      <c r="F19" s="126" t="s">
        <v>156</v>
      </c>
      <c r="G19" s="134">
        <v>50</v>
      </c>
      <c r="H19" s="135">
        <v>1043.0999999999999</v>
      </c>
      <c r="I19" s="144">
        <f t="shared" si="2"/>
        <v>20.861999999999998</v>
      </c>
      <c r="J19" s="126" t="s">
        <v>170</v>
      </c>
      <c r="K19" s="127" t="s">
        <v>172</v>
      </c>
      <c r="L19" s="128">
        <v>45050</v>
      </c>
    </row>
    <row r="20" spans="2:12" ht="120">
      <c r="B20" s="133" t="s">
        <v>153</v>
      </c>
      <c r="C20" s="126" t="s">
        <v>173</v>
      </c>
      <c r="D20" s="126" t="s">
        <v>174</v>
      </c>
      <c r="E20" s="126" t="s">
        <v>175</v>
      </c>
      <c r="F20" s="126" t="s">
        <v>156</v>
      </c>
      <c r="G20" s="134">
        <v>50</v>
      </c>
      <c r="H20" s="135">
        <v>806.2</v>
      </c>
      <c r="I20" s="144">
        <f t="shared" si="2"/>
        <v>16.124000000000002</v>
      </c>
      <c r="J20" s="126" t="s">
        <v>176</v>
      </c>
      <c r="K20" s="127" t="s">
        <v>177</v>
      </c>
      <c r="L20" s="128">
        <v>45140</v>
      </c>
    </row>
    <row r="21" spans="2:12">
      <c r="B21" s="120"/>
      <c r="C21" s="120"/>
      <c r="D21" s="120"/>
      <c r="E21" s="120"/>
      <c r="F21" s="120"/>
      <c r="G21" s="120"/>
      <c r="H21" s="120"/>
      <c r="I21" s="120">
        <v>16.12</v>
      </c>
      <c r="J21" s="120"/>
      <c r="K21" s="120"/>
      <c r="L21" s="120"/>
    </row>
  </sheetData>
  <mergeCells count="3">
    <mergeCell ref="A1:L1"/>
    <mergeCell ref="A7:A14"/>
    <mergeCell ref="A3:A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2024-06-19T12:36:10Z</cp:lastPrinted>
  <dcterms:created xsi:type="dcterms:W3CDTF">2006-09-16T00:00:00Z</dcterms:created>
  <dcterms:modified xsi:type="dcterms:W3CDTF">2024-06-19T13:07:24Z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