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Zakupki\Desktop\ТМ 2024 в работе\Лизунов Токсово ПОДА июль 14 чд\"/>
    </mc:Choice>
  </mc:AlternateContent>
  <bookViews>
    <workbookView xWindow="-120" yWindow="-120" windowWidth="29040" windowHeight="15840"/>
  </bookViews>
  <sheets>
    <sheet name="Расчет цены" sheetId="2" r:id="rId1"/>
  </sheets>
  <definedNames>
    <definedName name="_xlnm.Print_Area" localSheetId="0">'Расчет цены'!$A$1:$O$22</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12" i="2" l="1"/>
  <c r="I12" i="2" s="1"/>
  <c r="J12" i="2" s="1"/>
  <c r="K12" i="2" s="1"/>
  <c r="L12" i="2"/>
  <c r="M12" i="2" s="1"/>
  <c r="N12" i="2" s="1"/>
  <c r="O12" i="2" s="1"/>
  <c r="F15" i="2" l="1"/>
  <c r="G15" i="2" l="1"/>
  <c r="E15" i="2"/>
  <c r="H14" i="2" l="1"/>
  <c r="I14" i="2" s="1"/>
  <c r="J14" i="2" s="1"/>
  <c r="K14" i="2" s="1"/>
  <c r="L14" i="2"/>
  <c r="M14" i="2" s="1"/>
  <c r="N14" i="2" s="1"/>
  <c r="O14" i="2" s="1"/>
  <c r="K18" i="2" l="1"/>
  <c r="H11" i="2"/>
  <c r="I11" i="2" s="1"/>
  <c r="H13" i="2"/>
  <c r="I13" i="2" s="1"/>
  <c r="L13" i="2" l="1"/>
  <c r="L11" i="2"/>
  <c r="M13" i="2" l="1"/>
  <c r="N13" i="2" s="1"/>
  <c r="J11" i="2"/>
  <c r="J13" i="2"/>
  <c r="O13" i="2" l="1"/>
  <c r="K13" i="2"/>
  <c r="M11" i="2"/>
  <c r="N11" i="2" s="1"/>
  <c r="K11" i="2"/>
  <c r="O11" i="2" l="1"/>
  <c r="O15" i="2" s="1"/>
</calcChain>
</file>

<file path=xl/sharedStrings.xml><?xml version="1.0" encoding="utf-8"?>
<sst xmlns="http://schemas.openxmlformats.org/spreadsheetml/2006/main" count="52" uniqueCount="49">
  <si>
    <t>№</t>
  </si>
  <si>
    <t>Наименование предмета контракта</t>
  </si>
  <si>
    <t>Среднее квадратичное отклонение</t>
  </si>
  <si>
    <t xml:space="preserve">Средняя арифметическая цена за единицу     &lt;ц&gt; </t>
  </si>
  <si>
    <t>Цена за единицу изм. (руб.)</t>
  </si>
  <si>
    <t>Цена за единицу изм. с округлением (вниз) до сотых долей после запятой (руб.)</t>
  </si>
  <si>
    <t>рублей</t>
  </si>
  <si>
    <r>
      <rPr>
        <b/>
        <sz val="10"/>
        <color indexed="8"/>
        <rFont val="Times New Roman"/>
        <family val="1"/>
        <charset val="204"/>
      </rPr>
      <t>Расчет Н(М)ЦК по формуле</t>
    </r>
    <r>
      <rPr>
        <sz val="10"/>
        <color indexed="8"/>
        <rFont val="Times New Roman"/>
        <family val="1"/>
        <charset val="204"/>
      </rPr>
      <t xml:space="preserve">                             v - количество (объем) закупаемого товара (работы, услуги);
n - количество значений, используемых в расчете;
i - номер источника ценовой информации;
     - цена единицы</t>
    </r>
  </si>
  <si>
    <t>Н(М)ЦК, ЦКЕП контракта с учетом округления цены за единицу (руб.)</t>
  </si>
  <si>
    <r>
      <t xml:space="preserve">коэффициент вариации цен V (%)           </t>
    </r>
    <r>
      <rPr>
        <i/>
        <sz val="10"/>
        <color indexed="8"/>
        <rFont val="Times New Roman"/>
        <family val="1"/>
        <charset val="204"/>
      </rPr>
      <t xml:space="preserve">         </t>
    </r>
  </si>
  <si>
    <t>Совокупность значений выявленных цен</t>
  </si>
  <si>
    <t>Коммерческие предложения (руб./ед.изм.)</t>
  </si>
  <si>
    <t>Однородность совокупности значений выявленных цен, используемых в расчете НМЦК</t>
  </si>
  <si>
    <t>НМЦК,  определяемая методом сопоставимых рыночных цен (анализа рынка)*</t>
  </si>
  <si>
    <t>ИТОГО</t>
  </si>
  <si>
    <t>указывается предмет контракта</t>
  </si>
  <si>
    <t>Основные характеристики объекта закупки</t>
  </si>
  <si>
    <t>Целями данной закупки является:</t>
  </si>
  <si>
    <t>Используемый метод определения НМЦК, с обоснованием:</t>
  </si>
  <si>
    <t xml:space="preserve">Начальная (максимальная) цена контракта рассчитана посредством применения метода сопоставимых рыночных цен (анализа рынка) на основании Методических рекомендаций по применению методов определения начальной (максимальной) цены контракта, утвержденных приказом Министерства экономического развития Российской Федерации от 02.10.2013 № 567 «Об утверждении методических рекомендаций по применению методов определения начальной (максимальной) цены контракта, заключаемого с единственным поставщиком (подрядчиком, исполнителем)».  Метод сопоставимых рыночных цен (анализа рынка), был выбран в связи с тем, что он является приоритетным для определения и обоснования НМЦК для данного вида закупки. </t>
  </si>
  <si>
    <t>Расчет начальной (максимальной) цены контракта</t>
  </si>
  <si>
    <t xml:space="preserve">Расчет составлен: </t>
  </si>
  <si>
    <t>должность</t>
  </si>
  <si>
    <t>подпись</t>
  </si>
  <si>
    <t>расшифровка</t>
  </si>
  <si>
    <t>контактный телефон</t>
  </si>
  <si>
    <t>Специалист по закупкам</t>
  </si>
  <si>
    <t>Количество</t>
  </si>
  <si>
    <t>Единица измерения</t>
  </si>
  <si>
    <t>Обоснование начальной (максимальной) цены контракта</t>
  </si>
  <si>
    <t>Егутия Г.С.</t>
  </si>
  <si>
    <t>8 (921) 447-98-13</t>
  </si>
  <si>
    <t>Дата подготовки и обоснования НМЦК:</t>
  </si>
  <si>
    <t>Поставщик № 1</t>
  </si>
  <si>
    <t xml:space="preserve">Поставщик № 2 </t>
  </si>
  <si>
    <t>Поставщик № 3</t>
  </si>
  <si>
    <t xml:space="preserve">С целью экономии бюджетных средств, НМЦК рассчитывается по наименьшему коммерческому предложению:					</t>
  </si>
  <si>
    <t>чел. дн.</t>
  </si>
  <si>
    <t>* При определении НМЦК,  Заказчиком применяется Приказ Минэкономразвития России от 02.10.2013 N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Данный Приказ не учитывает, что применение утвержденных формул определения НМЦК, может привести к формированию цены контракта и цены за единицу товара (работы, услуги) с дробными значениями (количество знаков после запятой превышает 2). Большинство бухгалтерских программ, а также программное обеспечение реестра контрактов не позволяет проводить операции с такими значениями. Поэтому в случае необходимости Заказчиком применяется округление  (вниз) таких показателей.</t>
  </si>
  <si>
    <t xml:space="preserve">Питание обучающихся </t>
  </si>
  <si>
    <t>Проживание обучающихся</t>
  </si>
  <si>
    <t xml:space="preserve">Проживание тренеров-преподавателей </t>
  </si>
  <si>
    <t>Предоставление спортивных сооружений</t>
  </si>
  <si>
    <t>вх. № 130 от 25.04.2024</t>
  </si>
  <si>
    <t>вх. № 131 от 25.04.2024</t>
  </si>
  <si>
    <t>вх. № 132 от 25.04.2024</t>
  </si>
  <si>
    <t>"04" июня 2024 г.</t>
  </si>
  <si>
    <t>Оказание услуг по обеспечению участия обучающихся СПб ГБУ ДО СШОР «Знамя» в тренировочных мероприятиях в Ленинградской области с учетом затрат на организацию питания, проживания и предоставления спортивного сооружения для отделения спорта лиц с поражением ОДА (гребля на байдарках и каноэ) в 2024 году</t>
  </si>
  <si>
    <t>Участие обучающихся СПб ГБУ ДО СШОР «Знамя» в тренировочных мероприятиях</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</si>
</sst>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17" x14ac:knownFonts="1">
    <font>
      <sz val="11"/>
      <color theme="1"/>
      <name val="Calibri"/>
      <family val="2"/>
      <charset val="204"/>
      <scheme val="minor"/>
    </font>
    <font>
      <b/>
      <sz val="10"/>
      <color indexed="8"/>
      <name val="Times New Roman"/>
      <family val="1"/>
      <charset val="204"/>
    </font>
    <font>
      <i/>
      <sz val="10"/>
      <color indexed="8"/>
      <name val="Times New Roman"/>
      <family val="1"/>
      <charset val="204"/>
    </font>
    <font>
      <b/>
      <sz val="12"/>
      <color indexed="8"/>
      <name val="Times New Roman"/>
      <family val="1"/>
      <charset val="204"/>
    </font>
    <font>
      <sz val="10"/>
      <color indexed="8"/>
      <name val="Times New Roman"/>
      <family val="1"/>
      <charset val="204"/>
    </font>
    <font>
      <sz val="11"/>
      <color indexed="8"/>
      <name val="Times New Roman"/>
      <family val="1"/>
      <charset val="204"/>
    </font>
    <font>
      <sz val="12"/>
      <color indexed="8"/>
      <name val="Times New Roman"/>
      <family val="1"/>
      <charset val="204"/>
    </font>
    <font>
      <sz val="10"/>
      <color indexed="8"/>
      <name val="Times New Roman"/>
      <family val="1"/>
      <charset val="204"/>
    </font>
    <font>
      <b/>
      <sz val="10"/>
      <color indexed="8"/>
      <name val="Times New Roman"/>
      <family val="1"/>
      <charset val="204"/>
    </font>
    <font>
      <b/>
      <sz val="12"/>
      <color indexed="8"/>
      <name val="Times New Roman"/>
      <family val="1"/>
      <charset val="204"/>
    </font>
    <font>
      <sz val="12"/>
      <color indexed="8"/>
      <name val="Times New Roman"/>
      <family val="1"/>
      <charset val="204"/>
    </font>
    <font>
      <b/>
      <sz val="14"/>
      <color indexed="8"/>
      <name val="Times New Roman"/>
      <family val="1"/>
      <charset val="204"/>
    </font>
    <font>
      <sz val="14"/>
      <color indexed="8"/>
      <name val="Times New Roman"/>
      <family val="1"/>
      <charset val="204"/>
    </font>
    <font>
      <sz val="9"/>
      <color indexed="8"/>
      <name val="Times New Roman"/>
      <family val="1"/>
      <charset val="204"/>
    </font>
    <font>
      <sz val="12"/>
      <color theme="1"/>
      <name val="Times New Roman"/>
      <family val="1"/>
      <charset val="204"/>
    </font>
    <font>
      <sz val="14"/>
      <color rgb="FF000000"/>
      <name val="Times New Roman"/>
      <family val="1"/>
      <charset val="204"/>
    </font>
    <font>
      <b/>
      <sz val="11"/>
      <color indexed="8"/>
      <name val="Times New Roman"/>
      <family val="1"/>
      <charset val="204"/>
    </font>
  </fonts>
  <fills count="4">
    <fill>
      <patternFill patternType="none"/>
    </fill>
    <fill>
      <patternFill patternType="gray125"/>
    </fill>
    <fill>
      <patternFill patternType="solid">
        <fgColor theme="9" tint="0.79998168889431442"/>
        <bgColor indexed="64"/>
      </patternFill>
    </fill>
    <fill>
      <patternFill patternType="solid">
        <fgColor theme="0"/>
        <bgColor indexed="64"/>
      </patternFill>
    </fill>
  </fills>
  <borders count="10">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74">
    <xf numFmtId="0" fontId="0" fillId="0" borderId="0" xfId="0"/>
    <xf numFmtId="0" fontId="7" fillId="0" borderId="0" xfId="0" applyFont="1"/>
    <xf numFmtId="0" fontId="7" fillId="0" borderId="0" xfId="0" applyFont="1" applyAlignment="1">
      <alignment vertical="center"/>
    </xf>
    <xf numFmtId="0" fontId="5" fillId="0" borderId="0" xfId="0" applyFont="1" applyFill="1" applyAlignment="1" applyProtection="1">
      <alignment vertical="center"/>
      <protection locked="0"/>
    </xf>
    <xf numFmtId="0" fontId="10" fillId="0" borderId="0" xfId="0" applyFont="1" applyAlignment="1">
      <alignment horizontal="center" vertical="top"/>
    </xf>
    <xf numFmtId="0" fontId="6" fillId="0" borderId="3" xfId="0" applyFont="1" applyFill="1" applyBorder="1" applyAlignment="1">
      <alignment horizontal="center" vertical="center" wrapText="1"/>
    </xf>
    <xf numFmtId="0" fontId="12" fillId="0" borderId="0" xfId="0" applyFont="1"/>
    <xf numFmtId="0" fontId="9" fillId="0" borderId="0" xfId="0" applyFont="1" applyBorder="1" applyAlignment="1">
      <alignment vertical="center"/>
    </xf>
    <xf numFmtId="2" fontId="6" fillId="0" borderId="3" xfId="0" applyNumberFormat="1" applyFont="1" applyFill="1" applyBorder="1" applyAlignment="1">
      <alignment horizontal="center" vertical="center" wrapText="1"/>
    </xf>
    <xf numFmtId="4" fontId="6" fillId="0" borderId="3" xfId="0" applyNumberFormat="1" applyFont="1" applyFill="1" applyBorder="1" applyAlignment="1">
      <alignment horizontal="center" vertical="center" wrapText="1"/>
    </xf>
    <xf numFmtId="0" fontId="1" fillId="0" borderId="3" xfId="0" applyFont="1" applyBorder="1" applyAlignment="1">
      <alignment horizontal="center" vertical="center" textRotation="90" wrapText="1"/>
    </xf>
    <xf numFmtId="4" fontId="3" fillId="0" borderId="3" xfId="0" applyNumberFormat="1" applyFont="1" applyFill="1" applyBorder="1" applyAlignment="1">
      <alignment horizontal="center" vertical="center" wrapText="1"/>
    </xf>
    <xf numFmtId="0" fontId="1" fillId="2" borderId="3" xfId="0" applyFont="1" applyFill="1" applyBorder="1" applyAlignment="1">
      <alignment horizontal="center" vertical="center" wrapText="1"/>
    </xf>
    <xf numFmtId="0" fontId="6" fillId="0" borderId="3" xfId="0" applyFont="1" applyBorder="1" applyAlignment="1">
      <alignment horizontal="center" vertical="center" wrapText="1"/>
    </xf>
    <xf numFmtId="0" fontId="14" fillId="0" borderId="3" xfId="0" applyFont="1" applyBorder="1" applyAlignment="1">
      <alignment horizontal="center" vertical="center" wrapText="1"/>
    </xf>
    <xf numFmtId="4" fontId="6" fillId="3" borderId="3" xfId="0" applyNumberFormat="1" applyFont="1" applyFill="1" applyBorder="1" applyAlignment="1">
      <alignment horizontal="center" vertical="center" wrapText="1"/>
    </xf>
    <xf numFmtId="4" fontId="6" fillId="0" borderId="3" xfId="0" applyNumberFormat="1" applyFont="1" applyBorder="1" applyAlignment="1">
      <alignment horizontal="center" vertical="center" wrapText="1"/>
    </xf>
    <xf numFmtId="164" fontId="6" fillId="0" borderId="3" xfId="0" applyNumberFormat="1" applyFont="1" applyBorder="1" applyAlignment="1">
      <alignment horizontal="center" vertical="center"/>
    </xf>
    <xf numFmtId="2" fontId="6" fillId="0" borderId="3" xfId="0" applyNumberFormat="1" applyFont="1" applyBorder="1" applyAlignment="1">
      <alignment horizontal="center" vertical="center"/>
    </xf>
    <xf numFmtId="4" fontId="9" fillId="2" borderId="0" xfId="0" applyNumberFormat="1" applyFont="1" applyFill="1" applyBorder="1" applyAlignment="1">
      <alignment vertical="center"/>
    </xf>
    <xf numFmtId="2" fontId="9" fillId="0" borderId="5" xfId="0" applyNumberFormat="1" applyFont="1" applyBorder="1" applyAlignment="1">
      <alignment vertical="center"/>
    </xf>
    <xf numFmtId="0" fontId="6" fillId="0" borderId="0" xfId="0" applyFont="1" applyBorder="1"/>
    <xf numFmtId="0" fontId="6" fillId="0" borderId="0" xfId="0" applyFont="1" applyBorder="1" applyAlignment="1" applyProtection="1">
      <alignment wrapText="1"/>
      <protection locked="0"/>
    </xf>
    <xf numFmtId="164" fontId="6" fillId="0" borderId="0" xfId="0" applyNumberFormat="1" applyFont="1" applyFill="1" applyBorder="1" applyAlignment="1" applyProtection="1">
      <alignment horizontal="center" vertical="center"/>
      <protection locked="0"/>
    </xf>
    <xf numFmtId="0" fontId="6" fillId="0" borderId="0" xfId="0" applyFont="1" applyBorder="1" applyAlignment="1" applyProtection="1">
      <alignment horizontal="center" wrapText="1"/>
      <protection locked="0"/>
    </xf>
    <xf numFmtId="0" fontId="5" fillId="0" borderId="0" xfId="0" applyFont="1" applyFill="1" applyBorder="1" applyAlignment="1" applyProtection="1">
      <alignment vertical="center"/>
      <protection locked="0"/>
    </xf>
    <xf numFmtId="0" fontId="5" fillId="0" borderId="5" xfId="0" applyFont="1" applyFill="1" applyBorder="1" applyAlignment="1" applyProtection="1">
      <alignment vertical="center"/>
      <protection locked="0"/>
    </xf>
    <xf numFmtId="0" fontId="6" fillId="0" borderId="0" xfId="0" applyFont="1" applyBorder="1" applyAlignment="1" applyProtection="1">
      <alignment vertical="top" wrapText="1"/>
      <protection locked="0"/>
    </xf>
    <xf numFmtId="0" fontId="5" fillId="0" borderId="0" xfId="0" applyFont="1" applyBorder="1" applyAlignment="1" applyProtection="1">
      <alignment vertical="center"/>
      <protection locked="0"/>
    </xf>
    <xf numFmtId="0" fontId="12" fillId="0" borderId="4" xfId="0" applyFont="1" applyBorder="1" applyAlignment="1" applyProtection="1">
      <alignment horizontal="left" vertical="top" wrapText="1"/>
      <protection locked="0"/>
    </xf>
    <xf numFmtId="0" fontId="12" fillId="0" borderId="0" xfId="0" applyFont="1" applyBorder="1" applyAlignment="1" applyProtection="1">
      <alignment horizontal="left" vertical="top" wrapText="1"/>
      <protection locked="0"/>
    </xf>
    <xf numFmtId="0" fontId="4" fillId="0" borderId="0" xfId="0" applyFont="1" applyBorder="1" applyAlignment="1" applyProtection="1">
      <alignment vertical="top" wrapText="1"/>
      <protection locked="0"/>
    </xf>
    <xf numFmtId="0" fontId="4" fillId="0" borderId="0" xfId="0" applyFont="1" applyBorder="1" applyAlignment="1" applyProtection="1">
      <alignment vertical="center"/>
      <protection locked="0"/>
    </xf>
    <xf numFmtId="0" fontId="12" fillId="0" borderId="0" xfId="0" applyFont="1" applyBorder="1" applyAlignment="1" applyProtection="1">
      <alignment vertical="center"/>
      <protection locked="0"/>
    </xf>
    <xf numFmtId="0" fontId="13" fillId="0" borderId="1" xfId="0" applyFont="1" applyBorder="1" applyAlignment="1" applyProtection="1">
      <alignment horizontal="center" vertical="center"/>
      <protection locked="0"/>
    </xf>
    <xf numFmtId="0" fontId="13" fillId="0" borderId="6" xfId="0" applyFont="1" applyBorder="1" applyAlignment="1" applyProtection="1">
      <alignment horizontal="center" vertical="center"/>
      <protection locked="0"/>
    </xf>
    <xf numFmtId="0" fontId="6" fillId="0" borderId="4" xfId="0" applyFont="1" applyBorder="1" applyAlignment="1" applyProtection="1">
      <alignment horizontal="center" vertical="top" wrapText="1"/>
      <protection locked="0"/>
    </xf>
    <xf numFmtId="0" fontId="6" fillId="0" borderId="0" xfId="0" applyFont="1" applyBorder="1" applyAlignment="1" applyProtection="1">
      <alignment horizontal="center" vertical="top" wrapText="1"/>
      <protection locked="0"/>
    </xf>
    <xf numFmtId="0" fontId="6" fillId="2" borderId="2" xfId="0" applyFont="1" applyFill="1" applyBorder="1" applyAlignment="1" applyProtection="1">
      <alignment horizontal="center" vertical="top" wrapText="1"/>
      <protection locked="0"/>
    </xf>
    <xf numFmtId="0" fontId="5" fillId="2" borderId="0" xfId="0" applyFont="1" applyFill="1" applyBorder="1" applyAlignment="1" applyProtection="1">
      <alignment horizontal="center" vertical="center"/>
      <protection locked="0"/>
    </xf>
    <xf numFmtId="0" fontId="4" fillId="0" borderId="1" xfId="0" applyFont="1" applyBorder="1" applyAlignment="1" applyProtection="1">
      <alignment horizontal="center" vertical="top" wrapText="1"/>
      <protection locked="0"/>
    </xf>
    <xf numFmtId="0" fontId="4" fillId="0" borderId="1" xfId="0" applyFont="1" applyBorder="1" applyAlignment="1" applyProtection="1">
      <alignment horizontal="center" vertical="center"/>
      <protection locked="0"/>
    </xf>
    <xf numFmtId="0" fontId="5" fillId="0" borderId="0" xfId="0" applyFont="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6" fillId="0" borderId="4" xfId="0" applyFont="1" applyBorder="1" applyAlignment="1" applyProtection="1">
      <alignment horizontal="left" vertical="top" wrapText="1"/>
      <protection locked="0"/>
    </xf>
    <xf numFmtId="0" fontId="6" fillId="0" borderId="0" xfId="0" applyFont="1" applyBorder="1" applyAlignment="1" applyProtection="1">
      <alignment horizontal="left" vertical="top" wrapText="1"/>
      <protection locked="0"/>
    </xf>
    <xf numFmtId="0" fontId="11" fillId="0"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1" fillId="0" borderId="3" xfId="0" applyFont="1" applyFill="1" applyBorder="1" applyAlignment="1">
      <alignment horizontal="center" vertical="center" textRotation="90" wrapText="1"/>
    </xf>
    <xf numFmtId="0" fontId="3" fillId="0" borderId="9" xfId="0" applyFont="1" applyFill="1" applyBorder="1" applyAlignment="1">
      <alignment horizontal="center" vertical="center" wrapText="1"/>
    </xf>
    <xf numFmtId="0" fontId="1" fillId="0" borderId="3" xfId="0" applyFont="1" applyFill="1" applyBorder="1" applyAlignment="1">
      <alignment horizontal="center" vertical="top" wrapText="1"/>
    </xf>
    <xf numFmtId="0" fontId="8" fillId="0" borderId="3" xfId="0" applyFont="1" applyBorder="1" applyAlignment="1">
      <alignment horizontal="center" vertical="top" wrapText="1"/>
    </xf>
    <xf numFmtId="49" fontId="13" fillId="0" borderId="3" xfId="0" applyNumberFormat="1" applyFont="1" applyFill="1" applyBorder="1" applyAlignment="1">
      <alignment horizontal="center" vertical="center" wrapText="1"/>
    </xf>
    <xf numFmtId="0" fontId="11" fillId="2" borderId="3" xfId="0" applyFont="1" applyFill="1" applyBorder="1" applyAlignment="1">
      <alignment horizontal="center" vertical="center" wrapText="1"/>
    </xf>
    <xf numFmtId="49" fontId="12" fillId="0" borderId="3" xfId="0" applyNumberFormat="1" applyFont="1" applyFill="1" applyBorder="1" applyAlignment="1">
      <alignment horizontal="left" vertical="center" wrapText="1"/>
    </xf>
    <xf numFmtId="0" fontId="6" fillId="0" borderId="3" xfId="0" applyFont="1" applyFill="1" applyBorder="1" applyAlignment="1">
      <alignment horizontal="left" vertical="center" wrapText="1"/>
    </xf>
    <xf numFmtId="2" fontId="1" fillId="0" borderId="3" xfId="0" applyNumberFormat="1" applyFont="1" applyFill="1" applyBorder="1" applyAlignment="1">
      <alignment horizontal="center" vertical="center" wrapText="1"/>
    </xf>
    <xf numFmtId="0" fontId="4" fillId="0" borderId="3" xfId="0" applyFont="1" applyBorder="1" applyAlignment="1">
      <alignment horizontal="center" vertical="top" wrapText="1"/>
    </xf>
    <xf numFmtId="0" fontId="7" fillId="0" borderId="3" xfId="0" applyFont="1" applyBorder="1" applyAlignment="1">
      <alignment horizontal="center" vertical="top" wrapText="1"/>
    </xf>
    <xf numFmtId="0" fontId="3" fillId="2" borderId="3" xfId="0" applyFont="1" applyFill="1" applyBorder="1" applyAlignment="1">
      <alignment horizontal="center" vertical="center" wrapText="1"/>
    </xf>
    <xf numFmtId="0" fontId="3" fillId="0" borderId="3" xfId="0" applyFont="1" applyFill="1" applyBorder="1" applyAlignment="1">
      <alignment horizontal="right" vertical="center" wrapText="1"/>
    </xf>
    <xf numFmtId="0" fontId="1" fillId="0" borderId="3" xfId="0" applyFont="1" applyBorder="1" applyAlignment="1">
      <alignment horizontal="center" vertical="top" wrapText="1"/>
    </xf>
    <xf numFmtId="49" fontId="15" fillId="2" borderId="3" xfId="0" applyNumberFormat="1" applyFont="1" applyFill="1" applyBorder="1" applyAlignment="1">
      <alignment horizontal="left" vertical="center" wrapText="1"/>
    </xf>
    <xf numFmtId="49" fontId="12" fillId="2" borderId="3" xfId="0" applyNumberFormat="1" applyFont="1" applyFill="1" applyBorder="1" applyAlignment="1">
      <alignment horizontal="left" vertical="center" wrapText="1"/>
    </xf>
    <xf numFmtId="0" fontId="1" fillId="0" borderId="3" xfId="0" applyFont="1" applyBorder="1" applyAlignment="1">
      <alignment horizontal="center" vertical="center" wrapText="1"/>
    </xf>
    <xf numFmtId="0" fontId="4" fillId="0" borderId="4" xfId="0" applyFont="1" applyBorder="1" applyAlignment="1">
      <alignment horizontal="left" vertical="center" wrapText="1"/>
    </xf>
    <xf numFmtId="0" fontId="7" fillId="0" borderId="0" xfId="0" applyFont="1" applyBorder="1" applyAlignment="1">
      <alignment horizontal="left" vertical="center" wrapText="1"/>
    </xf>
    <xf numFmtId="0" fontId="7" fillId="0" borderId="5" xfId="0" applyFont="1" applyBorder="1" applyAlignment="1">
      <alignment horizontal="left" vertical="center" wrapText="1"/>
    </xf>
    <xf numFmtId="0" fontId="16"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3" fillId="0" borderId="4" xfId="0" applyFont="1" applyBorder="1" applyAlignment="1">
      <alignment horizontal="right" vertical="center"/>
    </xf>
    <xf numFmtId="0" fontId="3" fillId="0" borderId="0" xfId="0" applyFont="1" applyBorder="1" applyAlignment="1">
      <alignment horizontal="right" vertical="center"/>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wmf"/><Relationship Id="rId4" Type="http://schemas.openxmlformats.org/officeDocument/2006/relationships/image" Target="../media/image4.wmf"/></Relationships>
</file>

<file path=xl/drawings/drawing1.xml><?xml version="1.0" encoding="utf-8"?>
<xdr:wsDr xmlns:xdr="http://schemas.openxmlformats.org/drawingml/2006/spreadsheetDrawing" xmlns:a="http://schemas.openxmlformats.org/drawingml/2006/main">
  <xdr:twoCellAnchor>
    <xdr:from>
      <xdr:col>9</xdr:col>
      <xdr:colOff>19050</xdr:colOff>
      <xdr:row>8</xdr:row>
      <xdr:rowOff>952500</xdr:rowOff>
    </xdr:from>
    <xdr:to>
      <xdr:col>10</xdr:col>
      <xdr:colOff>0</xdr:colOff>
      <xdr:row>8</xdr:row>
      <xdr:rowOff>1304925</xdr:rowOff>
    </xdr:to>
    <xdr:pic>
      <xdr:nvPicPr>
        <xdr:cNvPr id="2181" name="Picture 1">
          <a:extLst>
            <a:ext uri="{FF2B5EF4-FFF2-40B4-BE49-F238E27FC236}">
              <a16:creationId xmlns="" xmlns:a16="http://schemas.microsoft.com/office/drawing/2014/main" id="{00000000-0008-0000-0100-0000850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05600" y="6010275"/>
          <a:ext cx="93345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19050</xdr:colOff>
      <xdr:row>8</xdr:row>
      <xdr:rowOff>923925</xdr:rowOff>
    </xdr:from>
    <xdr:to>
      <xdr:col>8</xdr:col>
      <xdr:colOff>1019175</xdr:colOff>
      <xdr:row>8</xdr:row>
      <xdr:rowOff>1362075</xdr:rowOff>
    </xdr:to>
    <xdr:pic>
      <xdr:nvPicPr>
        <xdr:cNvPr id="2182" name="Picture 2">
          <a:extLst>
            <a:ext uri="{FF2B5EF4-FFF2-40B4-BE49-F238E27FC236}">
              <a16:creationId xmlns="" xmlns:a16="http://schemas.microsoft.com/office/drawing/2014/main" id="{00000000-0008-0000-0100-00008608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76900" y="5981700"/>
          <a:ext cx="1000125"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57150</xdr:colOff>
      <xdr:row>9</xdr:row>
      <xdr:rowOff>790575</xdr:rowOff>
    </xdr:from>
    <xdr:to>
      <xdr:col>12</xdr:col>
      <xdr:colOff>38100</xdr:colOff>
      <xdr:row>9</xdr:row>
      <xdr:rowOff>1152525</xdr:rowOff>
    </xdr:to>
    <xdr:pic>
      <xdr:nvPicPr>
        <xdr:cNvPr id="2183" name="Picture 5">
          <a:extLst>
            <a:ext uri="{FF2B5EF4-FFF2-40B4-BE49-F238E27FC236}">
              <a16:creationId xmlns="" xmlns:a16="http://schemas.microsoft.com/office/drawing/2014/main" id="{00000000-0008-0000-0100-00008708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058525" y="7867650"/>
          <a:ext cx="9715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85725</xdr:colOff>
      <xdr:row>9</xdr:row>
      <xdr:rowOff>762000</xdr:rowOff>
    </xdr:from>
    <xdr:to>
      <xdr:col>11</xdr:col>
      <xdr:colOff>238125</xdr:colOff>
      <xdr:row>9</xdr:row>
      <xdr:rowOff>990600</xdr:rowOff>
    </xdr:to>
    <xdr:pic>
      <xdr:nvPicPr>
        <xdr:cNvPr id="2184" name="Picture 6">
          <a:extLst>
            <a:ext uri="{FF2B5EF4-FFF2-40B4-BE49-F238E27FC236}">
              <a16:creationId xmlns="" xmlns:a16="http://schemas.microsoft.com/office/drawing/2014/main" id="{00000000-0008-0000-0100-00008808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1087100" y="7839075"/>
          <a:ext cx="1524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19050</xdr:colOff>
      <xdr:row>9</xdr:row>
      <xdr:rowOff>47625</xdr:rowOff>
    </xdr:from>
    <xdr:to>
      <xdr:col>12</xdr:col>
      <xdr:colOff>0</xdr:colOff>
      <xdr:row>9</xdr:row>
      <xdr:rowOff>409575</xdr:rowOff>
    </xdr:to>
    <xdr:pic>
      <xdr:nvPicPr>
        <xdr:cNvPr id="7" name="Picture 5">
          <a:extLst>
            <a:ext uri="{FF2B5EF4-FFF2-40B4-BE49-F238E27FC236}">
              <a16:creationId xmlns=""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705850" y="7143750"/>
          <a:ext cx="12573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2"/>
  <sheetViews>
    <sheetView tabSelected="1" view="pageBreakPreview" zoomScaleNormal="100" zoomScaleSheetLayoutView="100" workbookViewId="0">
      <selection activeCell="A7" sqref="A7:O7"/>
    </sheetView>
  </sheetViews>
  <sheetFormatPr defaultRowHeight="12.75" x14ac:dyDescent="0.2"/>
  <cols>
    <col min="1" max="1" width="3.140625" style="1" customWidth="1"/>
    <col min="2" max="2" width="68.7109375" style="1" customWidth="1"/>
    <col min="3" max="3" width="9.140625" style="1" customWidth="1"/>
    <col min="4" max="4" width="7.28515625" style="1" customWidth="1"/>
    <col min="5" max="5" width="17.140625" style="1" customWidth="1"/>
    <col min="6" max="6" width="15.42578125" style="1" customWidth="1"/>
    <col min="7" max="7" width="15" style="1" customWidth="1"/>
    <col min="8" max="8" width="15.5703125" style="1" customWidth="1"/>
    <col min="9" max="9" width="15.42578125" style="1" customWidth="1"/>
    <col min="10" max="10" width="14.28515625" style="1" customWidth="1"/>
    <col min="11" max="11" width="13.140625" style="1" customWidth="1"/>
    <col min="12" max="12" width="25.42578125" style="1" customWidth="1"/>
    <col min="13" max="13" width="11.140625" style="1" customWidth="1"/>
    <col min="14" max="14" width="14.42578125" style="1" customWidth="1"/>
    <col min="15" max="15" width="13.85546875" style="1" customWidth="1"/>
    <col min="16" max="16384" width="9.140625" style="1"/>
  </cols>
  <sheetData>
    <row r="1" spans="1:15" s="6" customFormat="1" ht="33.75" customHeight="1" x14ac:dyDescent="0.3">
      <c r="A1" s="46" t="s">
        <v>29</v>
      </c>
      <c r="B1" s="47"/>
      <c r="C1" s="47"/>
      <c r="D1" s="47"/>
      <c r="E1" s="47"/>
      <c r="F1" s="47"/>
      <c r="G1" s="47"/>
      <c r="H1" s="47"/>
      <c r="I1" s="47"/>
      <c r="J1" s="47"/>
      <c r="K1" s="47"/>
      <c r="L1" s="47"/>
      <c r="M1" s="47"/>
      <c r="N1" s="47"/>
      <c r="O1" s="47"/>
    </row>
    <row r="2" spans="1:15" s="6" customFormat="1" ht="51" customHeight="1" x14ac:dyDescent="0.3">
      <c r="A2" s="53" t="s">
        <v>47</v>
      </c>
      <c r="B2" s="53"/>
      <c r="C2" s="53"/>
      <c r="D2" s="53"/>
      <c r="E2" s="53"/>
      <c r="F2" s="53"/>
      <c r="G2" s="53"/>
      <c r="H2" s="53"/>
      <c r="I2" s="53"/>
      <c r="J2" s="53"/>
      <c r="K2" s="53"/>
      <c r="L2" s="53"/>
      <c r="M2" s="53"/>
      <c r="N2" s="53"/>
      <c r="O2" s="53"/>
    </row>
    <row r="3" spans="1:15" s="6" customFormat="1" ht="12" customHeight="1" x14ac:dyDescent="0.3">
      <c r="A3" s="52" t="s">
        <v>15</v>
      </c>
      <c r="B3" s="52"/>
      <c r="C3" s="52"/>
      <c r="D3" s="52"/>
      <c r="E3" s="52"/>
      <c r="F3" s="52"/>
      <c r="G3" s="52"/>
      <c r="H3" s="52"/>
      <c r="I3" s="52"/>
      <c r="J3" s="52"/>
      <c r="K3" s="52"/>
      <c r="L3" s="52"/>
      <c r="M3" s="52"/>
      <c r="N3" s="52"/>
      <c r="O3" s="52"/>
    </row>
    <row r="4" spans="1:15" s="6" customFormat="1" ht="23.25" customHeight="1" x14ac:dyDescent="0.3">
      <c r="A4" s="46" t="s">
        <v>16</v>
      </c>
      <c r="B4" s="46"/>
      <c r="C4" s="54" t="s">
        <v>17</v>
      </c>
      <c r="D4" s="54"/>
      <c r="E4" s="54"/>
      <c r="F4" s="54"/>
      <c r="G4" s="54"/>
      <c r="H4" s="54"/>
      <c r="I4" s="54"/>
      <c r="J4" s="54"/>
      <c r="K4" s="54"/>
      <c r="L4" s="54"/>
      <c r="M4" s="54"/>
      <c r="N4" s="54"/>
      <c r="O4" s="54"/>
    </row>
    <row r="5" spans="1:15" s="6" customFormat="1" ht="33" customHeight="1" x14ac:dyDescent="0.3">
      <c r="A5" s="46"/>
      <c r="B5" s="46"/>
      <c r="C5" s="62" t="s">
        <v>48</v>
      </c>
      <c r="D5" s="63"/>
      <c r="E5" s="63"/>
      <c r="F5" s="63"/>
      <c r="G5" s="63"/>
      <c r="H5" s="63"/>
      <c r="I5" s="63"/>
      <c r="J5" s="63"/>
      <c r="K5" s="63"/>
      <c r="L5" s="63"/>
      <c r="M5" s="63"/>
      <c r="N5" s="63"/>
      <c r="O5" s="63"/>
    </row>
    <row r="6" spans="1:15" s="6" customFormat="1" ht="82.5" customHeight="1" x14ac:dyDescent="0.3">
      <c r="A6" s="46" t="s">
        <v>18</v>
      </c>
      <c r="B6" s="46"/>
      <c r="C6" s="55" t="s">
        <v>19</v>
      </c>
      <c r="D6" s="55"/>
      <c r="E6" s="55"/>
      <c r="F6" s="55"/>
      <c r="G6" s="55"/>
      <c r="H6" s="55"/>
      <c r="I6" s="55"/>
      <c r="J6" s="55"/>
      <c r="K6" s="55"/>
      <c r="L6" s="55"/>
      <c r="M6" s="55"/>
      <c r="N6" s="55"/>
      <c r="O6" s="55"/>
    </row>
    <row r="7" spans="1:15" s="6" customFormat="1" ht="30.75" customHeight="1" x14ac:dyDescent="0.3">
      <c r="A7" s="47" t="s">
        <v>20</v>
      </c>
      <c r="B7" s="47"/>
      <c r="C7" s="47"/>
      <c r="D7" s="47"/>
      <c r="E7" s="47"/>
      <c r="F7" s="47"/>
      <c r="G7" s="47"/>
      <c r="H7" s="47"/>
      <c r="I7" s="47"/>
      <c r="J7" s="47"/>
      <c r="K7" s="47"/>
      <c r="L7" s="47"/>
      <c r="M7" s="47"/>
      <c r="N7" s="47"/>
      <c r="O7" s="47"/>
    </row>
    <row r="8" spans="1:15" ht="39" customHeight="1" x14ac:dyDescent="0.2">
      <c r="A8" s="69" t="s">
        <v>0</v>
      </c>
      <c r="B8" s="68" t="s">
        <v>1</v>
      </c>
      <c r="C8" s="48" t="s">
        <v>28</v>
      </c>
      <c r="D8" s="48" t="s">
        <v>27</v>
      </c>
      <c r="E8" s="72" t="s">
        <v>11</v>
      </c>
      <c r="F8" s="73"/>
      <c r="G8" s="73"/>
      <c r="H8" s="56" t="s">
        <v>12</v>
      </c>
      <c r="I8" s="56"/>
      <c r="J8" s="56"/>
      <c r="K8" s="56"/>
      <c r="L8" s="64" t="s">
        <v>13</v>
      </c>
      <c r="M8" s="64"/>
      <c r="N8" s="64"/>
      <c r="O8" s="64"/>
    </row>
    <row r="9" spans="1:15" ht="111.75" customHeight="1" x14ac:dyDescent="0.2">
      <c r="A9" s="69"/>
      <c r="B9" s="68"/>
      <c r="C9" s="48"/>
      <c r="D9" s="48"/>
      <c r="E9" s="10" t="s">
        <v>33</v>
      </c>
      <c r="F9" s="10" t="s">
        <v>34</v>
      </c>
      <c r="G9" s="10" t="s">
        <v>35</v>
      </c>
      <c r="H9" s="61" t="s">
        <v>3</v>
      </c>
      <c r="I9" s="61" t="s">
        <v>2</v>
      </c>
      <c r="J9" s="50" t="s">
        <v>9</v>
      </c>
      <c r="K9" s="50" t="s">
        <v>10</v>
      </c>
      <c r="L9" s="57" t="s">
        <v>7</v>
      </c>
      <c r="M9" s="51" t="s">
        <v>4</v>
      </c>
      <c r="N9" s="51" t="s">
        <v>5</v>
      </c>
      <c r="O9" s="51" t="s">
        <v>8</v>
      </c>
    </row>
    <row r="10" spans="1:15" ht="39.75" customHeight="1" x14ac:dyDescent="0.2">
      <c r="A10" s="69"/>
      <c r="B10" s="68"/>
      <c r="C10" s="48"/>
      <c r="D10" s="48"/>
      <c r="E10" s="12" t="s">
        <v>43</v>
      </c>
      <c r="F10" s="12" t="s">
        <v>44</v>
      </c>
      <c r="G10" s="12" t="s">
        <v>45</v>
      </c>
      <c r="H10" s="61"/>
      <c r="I10" s="61"/>
      <c r="J10" s="50"/>
      <c r="K10" s="50"/>
      <c r="L10" s="58"/>
      <c r="M10" s="51"/>
      <c r="N10" s="51"/>
      <c r="O10" s="51"/>
    </row>
    <row r="11" spans="1:15" ht="35.1" customHeight="1" x14ac:dyDescent="0.2">
      <c r="A11" s="5">
        <v>1</v>
      </c>
      <c r="B11" s="13" t="s">
        <v>39</v>
      </c>
      <c r="C11" s="13" t="s">
        <v>37</v>
      </c>
      <c r="D11" s="14">
        <v>14</v>
      </c>
      <c r="E11" s="15">
        <v>1400</v>
      </c>
      <c r="F11" s="15">
        <v>1300</v>
      </c>
      <c r="G11" s="15">
        <v>1100</v>
      </c>
      <c r="H11" s="16">
        <f>AVERAGE(E11:G11)</f>
        <v>1266.6666666666667</v>
      </c>
      <c r="I11" s="17">
        <f>SQRT(((SUM((POWER(E11-H11,2)),(POWER(F11-H11,2)),(POWER(G11-H11,2)))/(COLUMNS(E11:G11)-1))))</f>
        <v>152.75252316519467</v>
      </c>
      <c r="J11" s="18">
        <f>I11*100/H11</f>
        <v>12.059409723567999</v>
      </c>
      <c r="K11" s="5" t="str">
        <f t="shared" ref="K11:K13" si="0">IF(J11&lt;33,"однородные","не однородные")</f>
        <v>однородные</v>
      </c>
      <c r="L11" s="16">
        <f>((D11/3)*(SUM(E11:G11)))</f>
        <v>17733.333333333336</v>
      </c>
      <c r="M11" s="16">
        <f>L11/D11</f>
        <v>1266.6666666666667</v>
      </c>
      <c r="N11" s="16">
        <f>ROUND(M11,2)</f>
        <v>1266.67</v>
      </c>
      <c r="O11" s="16">
        <f>N11*D11</f>
        <v>17733.38</v>
      </c>
    </row>
    <row r="12" spans="1:15" ht="35.1" customHeight="1" x14ac:dyDescent="0.2">
      <c r="A12" s="5">
        <v>2</v>
      </c>
      <c r="B12" s="13" t="s">
        <v>40</v>
      </c>
      <c r="C12" s="13" t="s">
        <v>37</v>
      </c>
      <c r="D12" s="14">
        <v>14</v>
      </c>
      <c r="E12" s="15">
        <v>1100</v>
      </c>
      <c r="F12" s="15">
        <v>1900</v>
      </c>
      <c r="G12" s="15">
        <v>1200</v>
      </c>
      <c r="H12" s="16">
        <f>AVERAGE(E12:G12)</f>
        <v>1400</v>
      </c>
      <c r="I12" s="17">
        <f>SQRT(((SUM((POWER(E12-H12,2)),(POWER(F12-H12,2)),(POWER(G12-H12,2)))/(COLUMNS(E12:G12)-1))))</f>
        <v>435.88989435406734</v>
      </c>
      <c r="J12" s="18">
        <f>I12*100/H12</f>
        <v>31.134992453861955</v>
      </c>
      <c r="K12" s="5" t="str">
        <f t="shared" ref="K12" si="1">IF(J12&lt;33,"однородные","не однородные")</f>
        <v>однородные</v>
      </c>
      <c r="L12" s="16">
        <f>((D12/3)*(SUM(E12:G12)))</f>
        <v>19600</v>
      </c>
      <c r="M12" s="16">
        <f>L12/D12</f>
        <v>1400</v>
      </c>
      <c r="N12" s="16">
        <f>ROUND(M12,2)</f>
        <v>1400</v>
      </c>
      <c r="O12" s="16">
        <f>N12*D12</f>
        <v>19600</v>
      </c>
    </row>
    <row r="13" spans="1:15" ht="35.1" customHeight="1" x14ac:dyDescent="0.2">
      <c r="A13" s="5">
        <v>3</v>
      </c>
      <c r="B13" s="14" t="s">
        <v>41</v>
      </c>
      <c r="C13" s="13" t="s">
        <v>37</v>
      </c>
      <c r="D13" s="14">
        <v>14</v>
      </c>
      <c r="E13" s="15">
        <v>2200</v>
      </c>
      <c r="F13" s="15">
        <v>2500</v>
      </c>
      <c r="G13" s="15">
        <v>1700</v>
      </c>
      <c r="H13" s="16">
        <f>AVERAGE(E13:G13)</f>
        <v>2133.3333333333335</v>
      </c>
      <c r="I13" s="17">
        <f>SQRT(((SUM((POWER(E13-H13,2)),(POWER(F13-H13,2)),(POWER(G13-H13,2)))/(COLUMNS(E13:G13)-1))))</f>
        <v>404.145188432738</v>
      </c>
      <c r="J13" s="18">
        <f t="shared" ref="J13" si="2">I13*100/H13</f>
        <v>18.944305707784594</v>
      </c>
      <c r="K13" s="5" t="str">
        <f t="shared" si="0"/>
        <v>однородные</v>
      </c>
      <c r="L13" s="16">
        <f>((D13/3)*(SUM(E13:G13)))</f>
        <v>29866.666666666668</v>
      </c>
      <c r="M13" s="16">
        <f>L13/D13</f>
        <v>2133.3333333333335</v>
      </c>
      <c r="N13" s="16">
        <f t="shared" ref="N13" si="3">ROUND(M13,2)</f>
        <v>2133.33</v>
      </c>
      <c r="O13" s="16">
        <f>N13*D13</f>
        <v>29866.62</v>
      </c>
    </row>
    <row r="14" spans="1:15" ht="35.1" customHeight="1" x14ac:dyDescent="0.2">
      <c r="A14" s="5">
        <v>4</v>
      </c>
      <c r="B14" s="14" t="s">
        <v>42</v>
      </c>
      <c r="C14" s="13" t="s">
        <v>37</v>
      </c>
      <c r="D14" s="14">
        <v>14</v>
      </c>
      <c r="E14" s="15">
        <v>350</v>
      </c>
      <c r="F14" s="15">
        <v>500</v>
      </c>
      <c r="G14" s="15">
        <v>310</v>
      </c>
      <c r="H14" s="16">
        <f t="shared" ref="H14" si="4">AVERAGE(E14:G14)</f>
        <v>386.66666666666669</v>
      </c>
      <c r="I14" s="17">
        <f t="shared" ref="I14" si="5">SQRT(((SUM((POWER(E14-H14,2)),(POWER(F14-H14,2)),(POWER(G14-H14,2)))/(COLUMNS(E14:G14)-1))))</f>
        <v>100.16652800877812</v>
      </c>
      <c r="J14" s="18">
        <f t="shared" ref="J14" si="6">I14*100/H14</f>
        <v>25.905136553994339</v>
      </c>
      <c r="K14" s="5" t="str">
        <f t="shared" ref="K14" si="7">IF(J14&lt;33,"однородные","не однородные")</f>
        <v>однородные</v>
      </c>
      <c r="L14" s="16">
        <f t="shared" ref="L14" si="8">((D14/3)*(SUM(E14:G14)))</f>
        <v>5413.3333333333339</v>
      </c>
      <c r="M14" s="16">
        <f t="shared" ref="M14" si="9">L14/D14</f>
        <v>386.66666666666669</v>
      </c>
      <c r="N14" s="16">
        <f t="shared" ref="N14" si="10">ROUND(M14,2)</f>
        <v>386.67</v>
      </c>
      <c r="O14" s="16">
        <f t="shared" ref="O14" si="11">N14*D14</f>
        <v>5413.38</v>
      </c>
    </row>
    <row r="15" spans="1:15" s="4" customFormat="1" ht="21" customHeight="1" x14ac:dyDescent="0.25">
      <c r="A15" s="49" t="s">
        <v>14</v>
      </c>
      <c r="B15" s="49"/>
      <c r="C15" s="5"/>
      <c r="D15" s="5"/>
      <c r="E15" s="9">
        <f>SUMPRODUCT(D11:D14,E11:E14)</f>
        <v>70700</v>
      </c>
      <c r="F15" s="9">
        <f>SUMPRODUCT(D11:D14,F11:F14)</f>
        <v>86800</v>
      </c>
      <c r="G15" s="9">
        <f>SUMPRODUCT(D11:D14,G11:G14)</f>
        <v>60340</v>
      </c>
      <c r="H15" s="8"/>
      <c r="I15" s="5"/>
      <c r="J15" s="5"/>
      <c r="K15" s="5"/>
      <c r="L15" s="5"/>
      <c r="M15" s="5"/>
      <c r="N15" s="8"/>
      <c r="O15" s="11">
        <f>SUM(O11:O14)</f>
        <v>72613.38</v>
      </c>
    </row>
    <row r="16" spans="1:15" s="4" customFormat="1" ht="24" customHeight="1" x14ac:dyDescent="0.25">
      <c r="A16" s="60" t="s">
        <v>32</v>
      </c>
      <c r="B16" s="60"/>
      <c r="C16" s="60"/>
      <c r="D16" s="60"/>
      <c r="E16" s="60"/>
      <c r="F16" s="60"/>
      <c r="G16" s="60"/>
      <c r="H16" s="60"/>
      <c r="I16" s="60"/>
      <c r="J16" s="60"/>
      <c r="K16" s="60"/>
      <c r="L16" s="59" t="s">
        <v>46</v>
      </c>
      <c r="M16" s="59"/>
      <c r="N16" s="59"/>
      <c r="O16" s="59"/>
    </row>
    <row r="17" spans="1:15" ht="52.5" customHeight="1" x14ac:dyDescent="0.2">
      <c r="A17" s="65" t="s">
        <v>38</v>
      </c>
      <c r="B17" s="66"/>
      <c r="C17" s="66"/>
      <c r="D17" s="66"/>
      <c r="E17" s="66"/>
      <c r="F17" s="66"/>
      <c r="G17" s="66"/>
      <c r="H17" s="66"/>
      <c r="I17" s="66"/>
      <c r="J17" s="66"/>
      <c r="K17" s="66"/>
      <c r="L17" s="66"/>
      <c r="M17" s="66"/>
      <c r="N17" s="66"/>
      <c r="O17" s="67"/>
    </row>
    <row r="18" spans="1:15" s="2" customFormat="1" ht="24.75" customHeight="1" x14ac:dyDescent="0.25">
      <c r="A18" s="70" t="s">
        <v>36</v>
      </c>
      <c r="B18" s="71"/>
      <c r="C18" s="71"/>
      <c r="D18" s="71"/>
      <c r="E18" s="71"/>
      <c r="F18" s="71"/>
      <c r="G18" s="71"/>
      <c r="H18" s="71"/>
      <c r="I18" s="71"/>
      <c r="J18" s="71"/>
      <c r="K18" s="19">
        <f>MIN(E15:G15)</f>
        <v>60340</v>
      </c>
      <c r="L18" s="7" t="s">
        <v>6</v>
      </c>
      <c r="M18" s="7"/>
      <c r="N18" s="7"/>
      <c r="O18" s="20"/>
    </row>
    <row r="19" spans="1:15" s="3" customFormat="1" ht="44.25" customHeight="1" x14ac:dyDescent="0.25">
      <c r="A19" s="44"/>
      <c r="B19" s="45"/>
      <c r="C19" s="45"/>
      <c r="D19" s="21"/>
      <c r="E19" s="22"/>
      <c r="F19" s="23"/>
      <c r="G19" s="24"/>
      <c r="H19" s="25"/>
      <c r="I19" s="25"/>
      <c r="J19" s="25"/>
      <c r="K19" s="25"/>
      <c r="L19" s="25"/>
      <c r="M19" s="25"/>
      <c r="N19" s="25"/>
      <c r="O19" s="26"/>
    </row>
    <row r="20" spans="1:15" ht="15.75" customHeight="1" x14ac:dyDescent="0.2">
      <c r="A20" s="36" t="s">
        <v>21</v>
      </c>
      <c r="B20" s="37"/>
      <c r="C20" s="38" t="s">
        <v>26</v>
      </c>
      <c r="D20" s="38"/>
      <c r="E20" s="38"/>
      <c r="F20" s="38"/>
      <c r="G20" s="27"/>
      <c r="H20" s="39"/>
      <c r="I20" s="39"/>
      <c r="J20" s="28"/>
      <c r="K20" s="39" t="s">
        <v>30</v>
      </c>
      <c r="L20" s="39"/>
      <c r="M20" s="28"/>
      <c r="N20" s="42" t="s">
        <v>31</v>
      </c>
      <c r="O20" s="43"/>
    </row>
    <row r="21" spans="1:15" ht="18.75" x14ac:dyDescent="0.2">
      <c r="A21" s="29"/>
      <c r="B21" s="30"/>
      <c r="C21" s="40" t="s">
        <v>22</v>
      </c>
      <c r="D21" s="40"/>
      <c r="E21" s="40"/>
      <c r="F21" s="40"/>
      <c r="G21" s="31"/>
      <c r="H21" s="41" t="s">
        <v>23</v>
      </c>
      <c r="I21" s="41"/>
      <c r="J21" s="32"/>
      <c r="K21" s="41" t="s">
        <v>24</v>
      </c>
      <c r="L21" s="41"/>
      <c r="M21" s="33"/>
      <c r="N21" s="34" t="s">
        <v>25</v>
      </c>
      <c r="O21" s="35"/>
    </row>
    <row r="22" spans="1:15" ht="36" customHeight="1" x14ac:dyDescent="0.2"/>
  </sheetData>
  <mergeCells count="39">
    <mergeCell ref="A17:O17"/>
    <mergeCell ref="B8:B10"/>
    <mergeCell ref="A8:A10"/>
    <mergeCell ref="A18:J18"/>
    <mergeCell ref="E8:G8"/>
    <mergeCell ref="A4:B5"/>
    <mergeCell ref="L16:O16"/>
    <mergeCell ref="A16:K16"/>
    <mergeCell ref="M9:M10"/>
    <mergeCell ref="N9:N10"/>
    <mergeCell ref="H9:H10"/>
    <mergeCell ref="I9:I10"/>
    <mergeCell ref="C5:O5"/>
    <mergeCell ref="L8:O8"/>
    <mergeCell ref="A19:C19"/>
    <mergeCell ref="A1:O1"/>
    <mergeCell ref="C8:C10"/>
    <mergeCell ref="D8:D10"/>
    <mergeCell ref="A15:B15"/>
    <mergeCell ref="J9:J10"/>
    <mergeCell ref="O9:O10"/>
    <mergeCell ref="A3:O3"/>
    <mergeCell ref="A2:O2"/>
    <mergeCell ref="C4:O4"/>
    <mergeCell ref="A6:B6"/>
    <mergeCell ref="C6:O6"/>
    <mergeCell ref="H8:K8"/>
    <mergeCell ref="K9:K10"/>
    <mergeCell ref="L9:L10"/>
    <mergeCell ref="A7:O7"/>
    <mergeCell ref="N21:O21"/>
    <mergeCell ref="A20:B20"/>
    <mergeCell ref="C20:F20"/>
    <mergeCell ref="H20:I20"/>
    <mergeCell ref="K20:L20"/>
    <mergeCell ref="C21:F21"/>
    <mergeCell ref="H21:I21"/>
    <mergeCell ref="K21:L21"/>
    <mergeCell ref="N20:O20"/>
  </mergeCells>
  <phoneticPr fontId="0" type="noConversion"/>
  <printOptions horizontalCentered="1" verticalCentered="1"/>
  <pageMargins left="0.23622047244094491" right="0.23622047244094491" top="0.19685039370078741" bottom="0.19685039370078741" header="0.31496062992125984" footer="0.31496062992125984"/>
  <pageSetup paperSize="9" scale="55" orientation="landscape" r:id="rId1"/>
  <rowBreaks count="1" manualBreakCount="1">
    <brk id="6" max="16383" man="1"/>
  </rowBreaks>
  <ignoredErrors>
    <ignoredError sqref="H13 H11" formulaRange="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Расчет цены</vt:lpstr>
      <vt:lpstr>'Расчет цены'!Область_печати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Мещанинова Анна Анатольевна</dc:creator>
  <cp:lastModifiedBy>Zakupki</cp:lastModifiedBy>
  <cp:lastPrinted>2023-06-13T09:07:11Z</cp:lastPrinted>
  <dcterms:created xsi:type="dcterms:W3CDTF">2014-01-15T18:15:09Z</dcterms:created>
  <dcterms:modified xsi:type="dcterms:W3CDTF">2024-06-04T09:37:57Z</dcterms:modified>
</cp:coreProperties>
</file>