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7" i="1"/>
  <c r="N36"/>
  <c r="H36"/>
  <c r="M28"/>
  <c r="I27"/>
  <c r="M27"/>
  <c r="I26"/>
  <c r="M26"/>
  <c r="M7"/>
  <c r="M8" s="1"/>
  <c r="M9"/>
  <c r="R18"/>
  <c r="L18"/>
  <c r="J18"/>
  <c r="H18"/>
  <c r="M18" s="1"/>
  <c r="K45" l="1"/>
  <c r="K44"/>
  <c r="K46"/>
  <c r="J30"/>
  <c r="M30" s="1"/>
  <c r="I30"/>
  <c r="I24" l="1"/>
  <c r="J24"/>
  <c r="M24" s="1"/>
  <c r="I29"/>
  <c r="I31" s="1"/>
  <c r="F45"/>
  <c r="F46"/>
  <c r="D45"/>
  <c r="D46"/>
  <c r="C45"/>
  <c r="C46"/>
  <c r="B45"/>
  <c r="A45"/>
  <c r="A46"/>
  <c r="D36"/>
  <c r="D37"/>
  <c r="C36"/>
  <c r="C37"/>
  <c r="A36"/>
  <c r="A37"/>
  <c r="B36"/>
  <c r="B37"/>
  <c r="M29"/>
  <c r="I28"/>
  <c r="I23"/>
  <c r="I25" s="1"/>
  <c r="J23"/>
  <c r="M5"/>
  <c r="M11"/>
  <c r="M12"/>
  <c r="H45"/>
  <c r="H26"/>
  <c r="C26"/>
  <c r="B26"/>
  <c r="O45"/>
  <c r="O46"/>
  <c r="B46"/>
  <c r="M31" l="1"/>
  <c r="J37" s="1"/>
  <c r="J46" s="1"/>
  <c r="I46" s="1"/>
  <c r="F44"/>
  <c r="F43"/>
  <c r="J36" l="1"/>
  <c r="R19"/>
  <c r="H46" s="1"/>
  <c r="M10"/>
  <c r="M13" s="1"/>
  <c r="H37" s="1"/>
  <c r="C29"/>
  <c r="B29"/>
  <c r="L36" l="1"/>
  <c r="L19"/>
  <c r="J19"/>
  <c r="H19"/>
  <c r="R17"/>
  <c r="L17"/>
  <c r="J17"/>
  <c r="H17"/>
  <c r="M23" s="1"/>
  <c r="J45" l="1"/>
  <c r="I45" s="1"/>
  <c r="M25"/>
  <c r="J35" s="1"/>
  <c r="M17"/>
  <c r="M19"/>
  <c r="L37" s="1"/>
  <c r="M4"/>
  <c r="M6" s="1"/>
  <c r="H35" s="1"/>
  <c r="C23"/>
  <c r="D35" l="1"/>
  <c r="C35"/>
  <c r="B35"/>
  <c r="D44"/>
  <c r="C44"/>
  <c r="B44"/>
  <c r="C43" l="1"/>
  <c r="C34"/>
  <c r="A44" l="1"/>
  <c r="A35"/>
  <c r="B49" l="1"/>
  <c r="H44"/>
  <c r="O44"/>
  <c r="H23" l="1"/>
  <c r="B23"/>
  <c r="L35" l="1"/>
  <c r="N35" s="1"/>
  <c r="J44" s="1"/>
  <c r="I44" s="1"/>
  <c r="M47" l="1"/>
</calcChain>
</file>

<file path=xl/sharedStrings.xml><?xml version="1.0" encoding="utf-8"?>
<sst xmlns="http://schemas.openxmlformats.org/spreadsheetml/2006/main" count="135" uniqueCount="101">
  <si>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</si>
  <si>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</si>
  <si>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</si>
  <si>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</si>
  <si>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</si>
  <si>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</si>
  <si>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</si>
  <si>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</si>
  <si>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</si>
  <si>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</si>
  <si>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</si>
  <si>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</si>
  <si>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</si>
  <si>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</si>
  <si>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</si>
  <si>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</si>
  <si>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</si>
  <si>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</si>
  <si>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</si>
  <si>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</si>
  <si>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</si>
  <si>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</si>
  <si>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</si>
  <si>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</si>
  <si>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</si>
  <si>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</si>
  <si>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</si>
  <si>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</si>
  <si>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</si>
  <si>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</si>
  <si>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</si>
  <si>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</si>
  <si>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</si>
  <si>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</si>
  <si>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</si>
  <si>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</si>
  <si>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</si>
  <si>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</si>
  <si>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</si>
  <si>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</si>
  <si>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</si>
  <si>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</si>
  <si>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</si>
  <si>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</si>
  <si>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</si>
  <si>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</si>
  <si>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</si>
  <si>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</si>
  <si>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</si>
  <si>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</si>
  <si>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</si>
  <si>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</si>
  <si>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</si>
  <si>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</si>
  <si>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</si>
  <si>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</si>
  <si>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</si>
  <si>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</si>
  <si>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</si>
  <si>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</si>
  <si>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</si>
  <si>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</si>
  <si>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</si>
  <si>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</si>
  <si>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ДИАЗЕПАМ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</si>
  <si>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</si>
  <si>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</si>
  <si>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Фентанил, раствор для внутривенного и внутримышечного введения, 50 мкг/мл, 2 мл - ампулы (5) - упаковки ячейковые контурные (2) - пачки картонные </t>
  </si>
  <si>
    <t xml:space="preserve">Вл.Вып.к.Перв.Уп.Втор.Уп.Пр.Дальхимфарм ОАО, Россия (2702010564); </t>
  </si>
  <si>
    <t xml:space="preserve">Сибазон, раствор для внутривенного и внутримышечного введения, 5 мг/мл, 2 мл - ампулы (10) - пачки картонные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</si>
  <si>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</si>
  <si>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</si>
  <si>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</si>
  <si>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ЛП-006703 
20.04.2023 497/20-23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</si>
  <si>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</si>
  <si>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</si>
  <si>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</si>
  <si>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</si>
  <si>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21.20.10.235-000014-1-00090-0000000000000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</si>
  <si>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</si>
  <si>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</si>
  <si>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</si>
  <si>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</si>
  <si>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>Введен в ГО 26.03.2018
ОСГ 4 года, на фарм рынке нет</t>
  </si>
  <si>
    <t>ЭМ-226 от 28.11.23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</si>
  <si>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</si>
  <si>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</si>
  <si>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ЭМ-47 от 16.02.24</t>
  </si>
  <si>
    <t xml:space="preserve">Референтная цена
</t>
  </si>
  <si>
    <t>КЕТАМИН</t>
  </si>
  <si>
    <t>РАСТВОР ДЛЯ ВНУТРИВЕННОГО И ВНУТРИМЫШЕЧНОГО ВВЕДЕНИЯ ; дозировка: 50 мг/мл, 2 мл*</t>
  </si>
  <si>
    <t>21.20.10.231-000024-1-00005-0000000000000</t>
  </si>
  <si>
    <t xml:space="preserve">КП
Вх. КП №157 от 27.06.24
</t>
  </si>
  <si>
    <t xml:space="preserve">Р N000266/01 
26.04.2024 585/20-24 </t>
  </si>
  <si>
    <t xml:space="preserve">Сибазон, раствор для внутривенного и внутримышечного введения, 5 мг/мл, 2 мл - ампулы (5) / в комплекте с ножом ампульным или скарификатором, если необходим для ампул данного типа / - упаковки ячейковые контурные (1) - пачки картонные </t>
  </si>
  <si>
    <t xml:space="preserve">Р N002572/01 
05.04.2024 386/20-24 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</si>
  <si>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</si>
  <si>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Р N000298/01 
04.06.2024 787/20-24 </t>
  </si>
  <si>
    <t>ЭМ-111 от 18.04.24</t>
  </si>
  <si>
    <t>1.4. Сводная информация о минимальном значении НЦ единицы товара:</t>
  </si>
  <si>
    <t xml:space="preserve">Начальная максимальная цена контракта 76 585  руб. 60 коп. (Семьдесят шесть тысяч пятьсот восемьдесят пять рублей 60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</si>
</sst>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64" fontId="7" fillId="8" borderId="2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168" fontId="5" fillId="9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71"/>
  <sheetViews>
    <sheetView tabSelected="1" topLeftCell="A37" zoomScale="90" zoomScaleNormal="90" workbookViewId="0">
      <selection activeCell="B49" sqref="B49:O49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33" t="s">
        <v>45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024" ht="349.5" customHeight="1">
      <c r="A2" s="134" t="s">
        <v>79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024" ht="55.5" customHeight="1">
      <c r="A3" s="2" t="s">
        <v>0</v>
      </c>
      <c r="B3" s="75" t="s">
        <v>1</v>
      </c>
      <c r="C3" s="75"/>
      <c r="D3" s="75" t="s">
        <v>2</v>
      </c>
      <c r="E3" s="75"/>
      <c r="F3" s="75"/>
      <c r="G3" s="75"/>
      <c r="H3" s="75"/>
      <c r="I3" s="75" t="s">
        <v>3</v>
      </c>
      <c r="J3" s="75"/>
      <c r="K3" s="75" t="s">
        <v>4</v>
      </c>
      <c r="L3" s="75"/>
      <c r="M3" s="75" t="s">
        <v>5</v>
      </c>
      <c r="N3" s="75"/>
      <c r="O3" s="23" t="s">
        <v>6</v>
      </c>
    </row>
    <row r="4" spans="1:1024" ht="75" customHeight="1">
      <c r="A4" s="116">
        <v>1</v>
      </c>
      <c r="B4" s="109" t="s">
        <v>60</v>
      </c>
      <c r="C4" s="110"/>
      <c r="D4" s="109" t="s">
        <v>67</v>
      </c>
      <c r="E4" s="111"/>
      <c r="F4" s="111"/>
      <c r="G4" s="111"/>
      <c r="H4" s="110"/>
      <c r="I4" s="112" t="s">
        <v>93</v>
      </c>
      <c r="J4" s="113"/>
      <c r="K4" s="129">
        <v>180.3</v>
      </c>
      <c r="L4" s="130"/>
      <c r="M4" s="131">
        <f>K4/O4</f>
        <v>9.0150000000000006</v>
      </c>
      <c r="N4" s="131"/>
      <c r="O4" s="55">
        <v>20</v>
      </c>
    </row>
    <row r="5" spans="1:1024" ht="81" customHeight="1">
      <c r="A5" s="116"/>
      <c r="B5" s="114" t="s">
        <v>80</v>
      </c>
      <c r="C5" s="115"/>
      <c r="D5" s="114" t="s">
        <v>81</v>
      </c>
      <c r="E5" s="117"/>
      <c r="F5" s="117"/>
      <c r="G5" s="117"/>
      <c r="H5" s="115"/>
      <c r="I5" s="118" t="s">
        <v>82</v>
      </c>
      <c r="J5" s="119"/>
      <c r="K5" s="120">
        <v>76.2</v>
      </c>
      <c r="L5" s="121"/>
      <c r="M5" s="132">
        <f>K5/O5</f>
        <v>7.62</v>
      </c>
      <c r="N5" s="132"/>
      <c r="O5" s="25">
        <v>10</v>
      </c>
      <c r="P5" s="56" t="s">
        <v>83</v>
      </c>
    </row>
    <row r="6" spans="1:1024" ht="27.75" customHeight="1">
      <c r="A6" s="116"/>
      <c r="B6" s="114"/>
      <c r="C6" s="122"/>
      <c r="D6" s="122"/>
      <c r="E6" s="122"/>
      <c r="F6" s="122"/>
      <c r="G6" s="122"/>
      <c r="H6" s="122"/>
      <c r="I6" s="122"/>
      <c r="J6" s="123"/>
      <c r="K6" s="124"/>
      <c r="L6" s="124"/>
      <c r="M6" s="96">
        <f>M4</f>
        <v>9.0150000000000006</v>
      </c>
      <c r="N6" s="96"/>
      <c r="O6" s="25"/>
    </row>
    <row r="7" spans="1:1024" ht="72.75" customHeight="1">
      <c r="A7" s="116">
        <v>2</v>
      </c>
      <c r="B7" s="114" t="s">
        <v>60</v>
      </c>
      <c r="C7" s="115"/>
      <c r="D7" s="114" t="s">
        <v>96</v>
      </c>
      <c r="E7" s="117"/>
      <c r="F7" s="117"/>
      <c r="G7" s="117"/>
      <c r="H7" s="115"/>
      <c r="I7" s="118" t="s">
        <v>97</v>
      </c>
      <c r="J7" s="119"/>
      <c r="K7" s="120">
        <v>163.6</v>
      </c>
      <c r="L7" s="121"/>
      <c r="M7" s="132">
        <f>K7/O7</f>
        <v>16.36</v>
      </c>
      <c r="N7" s="132"/>
      <c r="O7" s="25">
        <v>10</v>
      </c>
    </row>
    <row r="8" spans="1:1024" ht="23.25" customHeight="1">
      <c r="A8" s="116"/>
      <c r="B8" s="114"/>
      <c r="C8" s="122"/>
      <c r="D8" s="122"/>
      <c r="E8" s="122"/>
      <c r="F8" s="122"/>
      <c r="G8" s="122"/>
      <c r="H8" s="122"/>
      <c r="I8" s="122"/>
      <c r="J8" s="123"/>
      <c r="K8" s="124"/>
      <c r="L8" s="124"/>
      <c r="M8" s="96">
        <f>M7</f>
        <v>16.36</v>
      </c>
      <c r="N8" s="96"/>
      <c r="O8" s="25"/>
      <c r="P8" s="56"/>
    </row>
    <row r="9" spans="1:1024" ht="76.5" customHeight="1">
      <c r="A9" s="64"/>
      <c r="B9" s="114" t="s">
        <v>60</v>
      </c>
      <c r="C9" s="115"/>
      <c r="D9" s="114" t="s">
        <v>94</v>
      </c>
      <c r="E9" s="117"/>
      <c r="F9" s="117"/>
      <c r="G9" s="117"/>
      <c r="H9" s="115"/>
      <c r="I9" s="118" t="s">
        <v>95</v>
      </c>
      <c r="J9" s="119"/>
      <c r="K9" s="120">
        <v>52.3</v>
      </c>
      <c r="L9" s="121"/>
      <c r="M9" s="132">
        <f>K9/O9</f>
        <v>5.2299999999999995</v>
      </c>
      <c r="N9" s="132"/>
      <c r="O9" s="25">
        <v>10</v>
      </c>
    </row>
    <row r="10" spans="1:1024" ht="42.75" customHeight="1">
      <c r="A10" s="67">
        <v>3</v>
      </c>
      <c r="B10" s="109" t="s">
        <v>68</v>
      </c>
      <c r="C10" s="110"/>
      <c r="D10" s="109" t="s">
        <v>69</v>
      </c>
      <c r="E10" s="111"/>
      <c r="F10" s="111"/>
      <c r="G10" s="111"/>
      <c r="H10" s="110"/>
      <c r="I10" s="112" t="s">
        <v>70</v>
      </c>
      <c r="J10" s="113"/>
      <c r="K10" s="129">
        <v>49.09</v>
      </c>
      <c r="L10" s="130"/>
      <c r="M10" s="131">
        <f>K10/O10</f>
        <v>4.9090000000000007</v>
      </c>
      <c r="N10" s="131"/>
      <c r="O10" s="55">
        <v>10</v>
      </c>
    </row>
    <row r="11" spans="1:1024" ht="46.5" customHeight="1">
      <c r="A11" s="67"/>
      <c r="B11" s="114" t="s">
        <v>71</v>
      </c>
      <c r="C11" s="115"/>
      <c r="D11" s="114" t="s">
        <v>72</v>
      </c>
      <c r="E11" s="117"/>
      <c r="F11" s="117"/>
      <c r="G11" s="117"/>
      <c r="H11" s="115"/>
      <c r="I11" s="118" t="s">
        <v>73</v>
      </c>
      <c r="J11" s="119"/>
      <c r="K11" s="120">
        <v>59.23</v>
      </c>
      <c r="L11" s="121"/>
      <c r="M11" s="132">
        <f t="shared" ref="M11:M12" si="0">K11/O11</f>
        <v>5.923</v>
      </c>
      <c r="N11" s="132"/>
      <c r="O11" s="25">
        <v>10</v>
      </c>
    </row>
    <row r="12" spans="1:1024" ht="54" customHeight="1">
      <c r="A12" s="67"/>
      <c r="B12" s="114" t="s">
        <v>74</v>
      </c>
      <c r="C12" s="115"/>
      <c r="D12" s="114" t="s">
        <v>75</v>
      </c>
      <c r="E12" s="117"/>
      <c r="F12" s="117"/>
      <c r="G12" s="117"/>
      <c r="H12" s="115"/>
      <c r="I12" s="118" t="s">
        <v>76</v>
      </c>
      <c r="J12" s="119"/>
      <c r="K12" s="120">
        <v>132.4</v>
      </c>
      <c r="L12" s="121"/>
      <c r="M12" s="132">
        <f t="shared" si="0"/>
        <v>6.62</v>
      </c>
      <c r="N12" s="132"/>
      <c r="O12" s="25">
        <v>20</v>
      </c>
    </row>
    <row r="13" spans="1:1024" ht="23.25" customHeight="1">
      <c r="A13" s="108"/>
      <c r="B13" s="114"/>
      <c r="C13" s="122"/>
      <c r="D13" s="122"/>
      <c r="E13" s="122"/>
      <c r="F13" s="122"/>
      <c r="G13" s="122"/>
      <c r="H13" s="122"/>
      <c r="I13" s="122"/>
      <c r="J13" s="123"/>
      <c r="K13" s="124"/>
      <c r="L13" s="124"/>
      <c r="M13" s="96">
        <f>M10</f>
        <v>4.9090000000000007</v>
      </c>
      <c r="N13" s="96"/>
      <c r="O13" s="25"/>
    </row>
    <row r="14" spans="1:1024" ht="38.25" customHeight="1">
      <c r="A14" s="125" t="s">
        <v>54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</row>
    <row r="15" spans="1:1024" ht="39.75" customHeight="1">
      <c r="A15" s="97" t="s">
        <v>0</v>
      </c>
      <c r="B15" s="97" t="s">
        <v>7</v>
      </c>
      <c r="C15" s="97" t="s">
        <v>8</v>
      </c>
      <c r="D15" s="97" t="s">
        <v>9</v>
      </c>
      <c r="E15" s="97" t="s">
        <v>6</v>
      </c>
      <c r="F15" s="97" t="s">
        <v>10</v>
      </c>
      <c r="G15" s="98" t="s">
        <v>92</v>
      </c>
      <c r="H15" s="99"/>
      <c r="I15" s="98" t="s">
        <v>59</v>
      </c>
      <c r="J15" s="99"/>
      <c r="K15" s="98" t="s">
        <v>59</v>
      </c>
      <c r="L15" s="99"/>
      <c r="M15" s="100" t="s">
        <v>11</v>
      </c>
      <c r="N15" s="100"/>
      <c r="O15" s="86" t="s">
        <v>12</v>
      </c>
      <c r="P15" s="86" t="s">
        <v>39</v>
      </c>
      <c r="Q15" s="86" t="s">
        <v>41</v>
      </c>
      <c r="R15" s="86" t="s">
        <v>42</v>
      </c>
      <c r="AMG15"/>
      <c r="AMH15"/>
      <c r="AMI15"/>
      <c r="AMJ15"/>
    </row>
    <row r="16" spans="1:1024" ht="103.5" customHeight="1">
      <c r="A16" s="97"/>
      <c r="B16" s="97"/>
      <c r="C16" s="97"/>
      <c r="D16" s="97"/>
      <c r="E16" s="97"/>
      <c r="F16" s="97"/>
      <c r="G16" s="42" t="s">
        <v>13</v>
      </c>
      <c r="H16" s="38" t="s">
        <v>14</v>
      </c>
      <c r="I16" s="38" t="s">
        <v>13</v>
      </c>
      <c r="J16" s="38" t="s">
        <v>14</v>
      </c>
      <c r="K16" s="38" t="s">
        <v>13</v>
      </c>
      <c r="L16" s="38" t="s">
        <v>14</v>
      </c>
      <c r="M16" s="100"/>
      <c r="N16" s="100"/>
      <c r="O16" s="87"/>
      <c r="P16" s="87" t="s">
        <v>39</v>
      </c>
      <c r="Q16" s="87"/>
      <c r="R16" s="87"/>
      <c r="AME16"/>
      <c r="AMF16"/>
      <c r="AMG16"/>
      <c r="AMH16"/>
      <c r="AMI16"/>
      <c r="AMJ16"/>
    </row>
    <row r="17" spans="1:1024" ht="74.25" customHeight="1">
      <c r="A17" s="36">
        <v>1</v>
      </c>
      <c r="B17" s="43" t="s">
        <v>63</v>
      </c>
      <c r="C17" s="18" t="s">
        <v>65</v>
      </c>
      <c r="D17" s="18" t="s">
        <v>53</v>
      </c>
      <c r="E17" s="18">
        <v>20</v>
      </c>
      <c r="F17" s="18">
        <v>200</v>
      </c>
      <c r="G17" s="53">
        <v>180.2989</v>
      </c>
      <c r="H17" s="47">
        <f t="shared" ref="H17:H19" si="1">G17/E17</f>
        <v>9.0149450000000009</v>
      </c>
      <c r="I17" s="19" t="s">
        <v>59</v>
      </c>
      <c r="J17" s="30" t="e">
        <f t="shared" ref="J17:J19" si="2">I17/E17</f>
        <v>#VALUE!</v>
      </c>
      <c r="K17" s="19" t="s">
        <v>59</v>
      </c>
      <c r="L17" s="22" t="e">
        <f t="shared" ref="L17:L19" si="3">K17/E17</f>
        <v>#VALUE!</v>
      </c>
      <c r="M17" s="127">
        <f t="shared" ref="M17:M18" si="4">H17</f>
        <v>9.0149450000000009</v>
      </c>
      <c r="N17" s="127"/>
      <c r="O17" s="3" t="s">
        <v>77</v>
      </c>
      <c r="P17" s="44" t="s">
        <v>40</v>
      </c>
      <c r="Q17" s="44">
        <v>49</v>
      </c>
      <c r="R17" s="45">
        <f t="shared" ref="R17:R19" si="5">E17*F17</f>
        <v>4000</v>
      </c>
      <c r="AME17"/>
      <c r="AMF17"/>
      <c r="AMG17"/>
      <c r="AMH17"/>
      <c r="AMI17"/>
      <c r="AMJ17"/>
    </row>
    <row r="18" spans="1:1024" ht="76.5" customHeight="1">
      <c r="A18" s="36">
        <v>2</v>
      </c>
      <c r="B18" s="43" t="s">
        <v>89</v>
      </c>
      <c r="C18" s="18" t="s">
        <v>90</v>
      </c>
      <c r="D18" s="18" t="s">
        <v>53</v>
      </c>
      <c r="E18" s="18">
        <v>10</v>
      </c>
      <c r="F18" s="18">
        <v>5</v>
      </c>
      <c r="G18" s="53">
        <v>158.39529999999999</v>
      </c>
      <c r="H18" s="47">
        <f t="shared" si="1"/>
        <v>15.83953</v>
      </c>
      <c r="I18" s="19" t="s">
        <v>59</v>
      </c>
      <c r="J18" s="30" t="e">
        <f t="shared" si="2"/>
        <v>#VALUE!</v>
      </c>
      <c r="K18" s="19" t="s">
        <v>59</v>
      </c>
      <c r="L18" s="22" t="e">
        <f t="shared" si="3"/>
        <v>#VALUE!</v>
      </c>
      <c r="M18" s="127">
        <f t="shared" si="4"/>
        <v>15.83953</v>
      </c>
      <c r="N18" s="127"/>
      <c r="O18" s="3" t="s">
        <v>91</v>
      </c>
      <c r="P18" s="44" t="s">
        <v>40</v>
      </c>
      <c r="Q18" s="44">
        <v>49</v>
      </c>
      <c r="R18" s="45">
        <f t="shared" si="5"/>
        <v>50</v>
      </c>
      <c r="AME18"/>
      <c r="AMF18"/>
      <c r="AMG18"/>
      <c r="AMH18"/>
      <c r="AMI18"/>
      <c r="AMJ18"/>
    </row>
    <row r="19" spans="1:1024" ht="57.75" customHeight="1">
      <c r="A19" s="36">
        <v>3</v>
      </c>
      <c r="B19" s="43" t="s">
        <v>64</v>
      </c>
      <c r="C19" s="18" t="s">
        <v>66</v>
      </c>
      <c r="D19" s="18" t="s">
        <v>53</v>
      </c>
      <c r="E19" s="18">
        <v>10</v>
      </c>
      <c r="F19" s="18">
        <v>200</v>
      </c>
      <c r="G19" s="53">
        <v>50.587800000000001</v>
      </c>
      <c r="H19" s="47">
        <f t="shared" si="1"/>
        <v>5.0587800000000005</v>
      </c>
      <c r="I19" s="19" t="s">
        <v>59</v>
      </c>
      <c r="J19" s="30" t="e">
        <f t="shared" si="2"/>
        <v>#VALUE!</v>
      </c>
      <c r="K19" s="19" t="s">
        <v>59</v>
      </c>
      <c r="L19" s="22" t="e">
        <f t="shared" si="3"/>
        <v>#VALUE!</v>
      </c>
      <c r="M19" s="127">
        <f t="shared" ref="M19" si="6">H19</f>
        <v>5.0587800000000005</v>
      </c>
      <c r="N19" s="127"/>
      <c r="O19" s="3" t="s">
        <v>78</v>
      </c>
      <c r="P19" s="44" t="s">
        <v>40</v>
      </c>
      <c r="Q19" s="44">
        <v>50</v>
      </c>
      <c r="R19" s="45">
        <f t="shared" si="5"/>
        <v>2000</v>
      </c>
      <c r="AME19"/>
      <c r="AMF19"/>
      <c r="AMG19"/>
      <c r="AMH19"/>
      <c r="AMI19"/>
      <c r="AMJ19"/>
    </row>
    <row r="20" spans="1:1024" ht="22.5" customHeight="1">
      <c r="A20" s="88" t="s">
        <v>56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33"/>
      <c r="Q20" s="33"/>
      <c r="R20" s="34"/>
      <c r="AME20"/>
      <c r="AMF20"/>
      <c r="AMG20"/>
      <c r="AMH20"/>
      <c r="AMI20"/>
      <c r="AMJ20"/>
    </row>
    <row r="21" spans="1:1024" ht="132.75" customHeight="1">
      <c r="A21" s="128" t="s">
        <v>55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</row>
    <row r="22" spans="1:1024" ht="64.5" customHeight="1">
      <c r="A22" s="2" t="s">
        <v>0</v>
      </c>
      <c r="B22" s="4" t="s">
        <v>7</v>
      </c>
      <c r="C22" s="4" t="s">
        <v>8</v>
      </c>
      <c r="D22" s="75" t="s">
        <v>15</v>
      </c>
      <c r="E22" s="75"/>
      <c r="F22" s="75"/>
      <c r="G22" s="75"/>
      <c r="H22" s="2" t="s">
        <v>9</v>
      </c>
      <c r="I22" s="17" t="s">
        <v>43</v>
      </c>
      <c r="J22" s="75" t="s">
        <v>44</v>
      </c>
      <c r="K22" s="75"/>
      <c r="L22" s="2" t="s">
        <v>16</v>
      </c>
      <c r="M22" s="75" t="s">
        <v>17</v>
      </c>
      <c r="N22" s="75"/>
      <c r="AMI22"/>
      <c r="AMJ22"/>
    </row>
    <row r="23" spans="1:1024" ht="41.25" customHeight="1">
      <c r="A23" s="65">
        <v>1</v>
      </c>
      <c r="B23" s="66" t="str">
        <f>B17</f>
        <v>ФЕНТАНИЛ</v>
      </c>
      <c r="C23" s="69" t="str">
        <f>C17</f>
        <v xml:space="preserve"> РАСТВОР ДЛЯ ВНУТРИВЕННОГО И ВНУТРИМЫШЕЧНОГО ВВЕДЕНИЯ ; дозировка: 0.05 мг/мл, 2 мл*</v>
      </c>
      <c r="D23" s="72">
        <v>350</v>
      </c>
      <c r="E23" s="72"/>
      <c r="F23" s="72"/>
      <c r="G23" s="72"/>
      <c r="H23" s="90" t="str">
        <f>D17</f>
        <v>мл</v>
      </c>
      <c r="I23" s="39">
        <f>D23*E17</f>
        <v>7000</v>
      </c>
      <c r="J23" s="74">
        <f>G17</f>
        <v>180.2989</v>
      </c>
      <c r="K23" s="74"/>
      <c r="L23" s="20" t="s">
        <v>84</v>
      </c>
      <c r="M23" s="73">
        <f>H17</f>
        <v>9.0149450000000009</v>
      </c>
      <c r="N23" s="73"/>
      <c r="AMI23"/>
      <c r="AMJ23"/>
    </row>
    <row r="24" spans="1:1024" ht="41.25" customHeight="1">
      <c r="A24" s="65"/>
      <c r="B24" s="67"/>
      <c r="C24" s="70"/>
      <c r="D24" s="72">
        <v>360</v>
      </c>
      <c r="E24" s="72"/>
      <c r="F24" s="72"/>
      <c r="G24" s="72"/>
      <c r="H24" s="91"/>
      <c r="I24" s="62">
        <f>D24*E17</f>
        <v>7200</v>
      </c>
      <c r="J24" s="74">
        <f>G17</f>
        <v>180.2989</v>
      </c>
      <c r="K24" s="74"/>
      <c r="L24" s="20" t="s">
        <v>87</v>
      </c>
      <c r="M24" s="73">
        <f>J24/20</f>
        <v>9.0149450000000009</v>
      </c>
      <c r="N24" s="73"/>
      <c r="AMI24"/>
      <c r="AMJ24"/>
    </row>
    <row r="25" spans="1:1024" ht="30" customHeight="1">
      <c r="A25" s="65"/>
      <c r="B25" s="68"/>
      <c r="C25" s="71"/>
      <c r="D25" s="72"/>
      <c r="E25" s="72"/>
      <c r="F25" s="72"/>
      <c r="G25" s="72"/>
      <c r="H25" s="92"/>
      <c r="I25" s="24">
        <f>SUM(I23:I24)</f>
        <v>14200</v>
      </c>
      <c r="J25" s="93"/>
      <c r="K25" s="94"/>
      <c r="L25" s="95"/>
      <c r="M25" s="96">
        <f>(M23*I23+M24*I24)/I25</f>
        <v>9.0149450000000009</v>
      </c>
      <c r="N25" s="96"/>
      <c r="AMI25"/>
      <c r="AMJ25"/>
    </row>
    <row r="26" spans="1:1024" ht="27" customHeight="1">
      <c r="A26" s="65">
        <v>2</v>
      </c>
      <c r="B26" s="66" t="str">
        <f>B18</f>
        <v>КЕТАМИН</v>
      </c>
      <c r="C26" s="69" t="str">
        <f>C18</f>
        <v>РАСТВОР ДЛЯ ВНУТРИВЕННОГО И ВНУТРИМЫШЕЧНОГО ВВЕДЕНИЯ ; дозировка: 50 мг/мл, 2 мл*</v>
      </c>
      <c r="D26" s="72">
        <v>6</v>
      </c>
      <c r="E26" s="72"/>
      <c r="F26" s="72"/>
      <c r="G26" s="72"/>
      <c r="H26" s="90" t="str">
        <f>D18</f>
        <v>мл</v>
      </c>
      <c r="I26" s="48">
        <f>D26*10</f>
        <v>60</v>
      </c>
      <c r="J26" s="74">
        <v>158.39529999999999</v>
      </c>
      <c r="K26" s="74"/>
      <c r="L26" s="20" t="s">
        <v>98</v>
      </c>
      <c r="M26" s="73">
        <f>J26/10</f>
        <v>15.83953</v>
      </c>
      <c r="N26" s="73"/>
      <c r="AMI26"/>
      <c r="AMJ26"/>
    </row>
    <row r="27" spans="1:1024" ht="27" customHeight="1">
      <c r="A27" s="65"/>
      <c r="B27" s="67"/>
      <c r="C27" s="70"/>
      <c r="D27" s="72">
        <v>2</v>
      </c>
      <c r="E27" s="72"/>
      <c r="F27" s="72"/>
      <c r="G27" s="72"/>
      <c r="H27" s="91"/>
      <c r="I27" s="62">
        <f>D27*10</f>
        <v>20</v>
      </c>
      <c r="J27" s="74">
        <v>151.3544</v>
      </c>
      <c r="K27" s="74"/>
      <c r="L27" s="20" t="s">
        <v>87</v>
      </c>
      <c r="M27" s="73">
        <f>J27/10</f>
        <v>15.135439999999999</v>
      </c>
      <c r="N27" s="73"/>
      <c r="AMI27"/>
      <c r="AMJ27"/>
    </row>
    <row r="28" spans="1:1024" ht="27.75" customHeight="1">
      <c r="A28" s="65"/>
      <c r="B28" s="68"/>
      <c r="C28" s="71"/>
      <c r="D28" s="72"/>
      <c r="E28" s="72"/>
      <c r="F28" s="72"/>
      <c r="G28" s="72"/>
      <c r="H28" s="92"/>
      <c r="I28" s="24">
        <f>SUM(I26:I27)</f>
        <v>80</v>
      </c>
      <c r="J28" s="93"/>
      <c r="K28" s="94"/>
      <c r="L28" s="95"/>
      <c r="M28" s="96">
        <f>+(M26*I26+M27*I27)/I28</f>
        <v>15.6635075</v>
      </c>
      <c r="N28" s="96"/>
      <c r="AMI28"/>
      <c r="AMJ28"/>
    </row>
    <row r="29" spans="1:1024" ht="30" customHeight="1">
      <c r="A29" s="65">
        <v>3</v>
      </c>
      <c r="B29" s="66" t="str">
        <f>B19</f>
        <v>ДИАЗЕПАМ</v>
      </c>
      <c r="C29" s="69" t="str">
        <f>C19</f>
        <v>РАСТВОР ДЛЯ ИНЪЕКЦИЙ ; дозировка: 5 мг/мл, 2 мл*</v>
      </c>
      <c r="D29" s="72">
        <v>60</v>
      </c>
      <c r="E29" s="72"/>
      <c r="F29" s="72"/>
      <c r="G29" s="72"/>
      <c r="H29" s="90" t="s">
        <v>53</v>
      </c>
      <c r="I29" s="39">
        <f>D29*E19</f>
        <v>600</v>
      </c>
      <c r="J29" s="74">
        <v>48.308999999999997</v>
      </c>
      <c r="K29" s="74"/>
      <c r="L29" s="20" t="s">
        <v>84</v>
      </c>
      <c r="M29" s="73">
        <f>J29/E19</f>
        <v>4.8308999999999997</v>
      </c>
      <c r="N29" s="73"/>
      <c r="AMI29"/>
      <c r="AMJ29"/>
    </row>
    <row r="30" spans="1:1024" ht="30" customHeight="1">
      <c r="A30" s="65"/>
      <c r="B30" s="67"/>
      <c r="C30" s="70"/>
      <c r="D30" s="72">
        <v>160</v>
      </c>
      <c r="E30" s="72"/>
      <c r="F30" s="72"/>
      <c r="G30" s="72"/>
      <c r="H30" s="91"/>
      <c r="I30" s="62">
        <f>D30*E19</f>
        <v>1600</v>
      </c>
      <c r="J30" s="74">
        <f>G19</f>
        <v>50.587800000000001</v>
      </c>
      <c r="K30" s="74"/>
      <c r="L30" s="20" t="s">
        <v>87</v>
      </c>
      <c r="M30" s="73">
        <f>J30/E19</f>
        <v>5.0587800000000005</v>
      </c>
      <c r="N30" s="73"/>
      <c r="AMI30"/>
      <c r="AMJ30"/>
    </row>
    <row r="31" spans="1:1024" ht="30" customHeight="1">
      <c r="A31" s="65"/>
      <c r="B31" s="68"/>
      <c r="C31" s="71"/>
      <c r="D31" s="72"/>
      <c r="E31" s="72"/>
      <c r="F31" s="72"/>
      <c r="G31" s="72"/>
      <c r="H31" s="92"/>
      <c r="I31" s="24">
        <f>SUM(I29:I30)</f>
        <v>2200</v>
      </c>
      <c r="J31" s="93"/>
      <c r="K31" s="94"/>
      <c r="L31" s="95"/>
      <c r="M31" s="96">
        <f>(M29*I29+M30*I30)/I31</f>
        <v>4.9966309090909089</v>
      </c>
      <c r="N31" s="96"/>
      <c r="AMI31"/>
      <c r="AMJ31"/>
    </row>
    <row r="32" spans="1:1024" ht="14.25" customHeight="1"/>
    <row r="33" spans="1:1024">
      <c r="A33" s="37" t="s">
        <v>99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024" ht="149.25" customHeight="1">
      <c r="A34" s="5" t="s">
        <v>0</v>
      </c>
      <c r="B34" s="5" t="s">
        <v>7</v>
      </c>
      <c r="C34" s="5" t="str">
        <f>C15</f>
        <v>Дозировка, лекарственная форма</v>
      </c>
      <c r="D34" s="106" t="s">
        <v>9</v>
      </c>
      <c r="E34" s="138"/>
      <c r="F34" s="138"/>
      <c r="G34" s="107"/>
      <c r="H34" s="101" t="s">
        <v>19</v>
      </c>
      <c r="I34" s="101"/>
      <c r="J34" s="101" t="s">
        <v>20</v>
      </c>
      <c r="K34" s="101"/>
      <c r="L34" s="5" t="s">
        <v>21</v>
      </c>
      <c r="M34" s="63" t="s">
        <v>88</v>
      </c>
      <c r="N34" s="5" t="s">
        <v>22</v>
      </c>
    </row>
    <row r="35" spans="1:1024" ht="72.75" customHeight="1">
      <c r="A35" s="35">
        <f t="shared" ref="A35:D36" si="7">A17</f>
        <v>1</v>
      </c>
      <c r="B35" s="21" t="str">
        <f t="shared" si="7"/>
        <v>ФЕНТАНИЛ</v>
      </c>
      <c r="C35" s="6" t="str">
        <f t="shared" si="7"/>
        <v xml:space="preserve"> РАСТВОР ДЛЯ ВНУТРИВЕННОГО И ВНУТРИМЫШЕЧНОГО ВВЕДЕНИЯ ; дозировка: 0.05 мг/мл, 2 мл*</v>
      </c>
      <c r="D35" s="135" t="str">
        <f t="shared" si="7"/>
        <v>мл</v>
      </c>
      <c r="E35" s="136"/>
      <c r="F35" s="137"/>
      <c r="G35" s="95"/>
      <c r="H35" s="102">
        <f>M6</f>
        <v>9.0150000000000006</v>
      </c>
      <c r="I35" s="102"/>
      <c r="J35" s="103">
        <f>M25</f>
        <v>9.0149450000000009</v>
      </c>
      <c r="K35" s="103"/>
      <c r="L35" s="61">
        <f>M17</f>
        <v>9.0149450000000009</v>
      </c>
      <c r="M35" s="57"/>
      <c r="N35" s="60">
        <f>L35</f>
        <v>9.0149450000000009</v>
      </c>
      <c r="O35" s="26"/>
    </row>
    <row r="36" spans="1:1024" ht="72.75" customHeight="1">
      <c r="A36" s="35">
        <f t="shared" si="7"/>
        <v>2</v>
      </c>
      <c r="B36" s="52" t="str">
        <f t="shared" si="7"/>
        <v>КЕТАМИН</v>
      </c>
      <c r="C36" s="6" t="str">
        <f t="shared" si="7"/>
        <v>РАСТВОР ДЛЯ ВНУТРИВЕННОГО И ВНУТРИМЫШЕЧНОГО ВВЕДЕНИЯ ; дозировка: 50 мг/мл, 2 мл*</v>
      </c>
      <c r="D36" s="135" t="str">
        <f t="shared" si="7"/>
        <v>мл</v>
      </c>
      <c r="E36" s="136"/>
      <c r="F36" s="137"/>
      <c r="G36" s="95"/>
      <c r="H36" s="102">
        <f>M8</f>
        <v>16.36</v>
      </c>
      <c r="I36" s="102"/>
      <c r="J36" s="103">
        <f>M28</f>
        <v>15.6635075</v>
      </c>
      <c r="K36" s="103"/>
      <c r="L36" s="61">
        <f>M18</f>
        <v>15.83953</v>
      </c>
      <c r="M36" s="57"/>
      <c r="N36" s="60">
        <f>J36</f>
        <v>15.6635075</v>
      </c>
      <c r="O36" s="26"/>
    </row>
    <row r="37" spans="1:1024" ht="49.5" customHeight="1">
      <c r="A37" s="35">
        <f t="shared" ref="A37" si="8">A19</f>
        <v>3</v>
      </c>
      <c r="B37" s="52" t="str">
        <f t="shared" ref="B37:D37" si="9">B19</f>
        <v>ДИАЗЕПАМ</v>
      </c>
      <c r="C37" s="6" t="str">
        <f t="shared" si="9"/>
        <v>РАСТВОР ДЛЯ ИНЪЕКЦИЙ ; дозировка: 5 мг/мл, 2 мл*</v>
      </c>
      <c r="D37" s="135" t="str">
        <f t="shared" si="9"/>
        <v>мл</v>
      </c>
      <c r="E37" s="136"/>
      <c r="F37" s="137"/>
      <c r="G37" s="95"/>
      <c r="H37" s="102">
        <f>M13</f>
        <v>4.9090000000000007</v>
      </c>
      <c r="I37" s="102"/>
      <c r="J37" s="103">
        <f>M31</f>
        <v>4.9966309090909089</v>
      </c>
      <c r="K37" s="103"/>
      <c r="L37" s="61">
        <f t="shared" ref="L37" si="10">M19</f>
        <v>5.0587800000000005</v>
      </c>
      <c r="M37" s="57"/>
      <c r="N37" s="60">
        <f>H37</f>
        <v>4.9090000000000007</v>
      </c>
      <c r="O37" s="26"/>
    </row>
    <row r="39" spans="1:1024" ht="45" customHeight="1">
      <c r="A39" s="104" t="s">
        <v>57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</row>
    <row r="40" spans="1:1024">
      <c r="A40" s="7"/>
      <c r="B40" s="8" t="s">
        <v>23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024">
      <c r="A41" s="7"/>
      <c r="B41" s="9" t="s">
        <v>24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024" ht="128.25" customHeight="1">
      <c r="A42" s="105" t="s">
        <v>25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</row>
    <row r="43" spans="1:1024" ht="113.25" customHeight="1">
      <c r="A43" s="5" t="s">
        <v>0</v>
      </c>
      <c r="B43" s="5" t="s">
        <v>7</v>
      </c>
      <c r="C43" s="5" t="str">
        <f>C15</f>
        <v>Дозировка, лекарственная форма</v>
      </c>
      <c r="D43" s="106" t="s">
        <v>9</v>
      </c>
      <c r="E43" s="107"/>
      <c r="F43" s="106" t="str">
        <f>F15</f>
        <v>Кол-во в упаковках</v>
      </c>
      <c r="G43" s="107"/>
      <c r="H43" s="16" t="s">
        <v>38</v>
      </c>
      <c r="I43" s="41" t="s">
        <v>61</v>
      </c>
      <c r="J43" s="41" t="s">
        <v>26</v>
      </c>
      <c r="K43" s="41" t="s">
        <v>62</v>
      </c>
      <c r="L43" s="41" t="s">
        <v>27</v>
      </c>
      <c r="M43" s="101" t="s">
        <v>28</v>
      </c>
      <c r="N43" s="101"/>
      <c r="O43" s="31" t="s">
        <v>18</v>
      </c>
      <c r="AMJ43"/>
    </row>
    <row r="44" spans="1:1024" ht="70.5" customHeight="1">
      <c r="A44" s="35">
        <f t="shared" ref="A44:D45" si="11">A17</f>
        <v>1</v>
      </c>
      <c r="B44" s="21" t="str">
        <f t="shared" si="11"/>
        <v>ФЕНТАНИЛ</v>
      </c>
      <c r="C44" s="10" t="str">
        <f t="shared" si="11"/>
        <v xml:space="preserve"> РАСТВОР ДЛЯ ВНУТРИВЕННОГО И ВНУТРИМЫШЕЧНОГО ВВЕДЕНИЯ ; дозировка: 0.05 мг/мл, 2 мл*</v>
      </c>
      <c r="D44" s="84" t="str">
        <f t="shared" si="11"/>
        <v>мл</v>
      </c>
      <c r="E44" s="85"/>
      <c r="F44" s="84">
        <f>F17</f>
        <v>200</v>
      </c>
      <c r="G44" s="85"/>
      <c r="H44" s="11">
        <f>R17</f>
        <v>4000</v>
      </c>
      <c r="I44" s="54">
        <f>J44*E17</f>
        <v>180.2989</v>
      </c>
      <c r="J44" s="46">
        <f>N35</f>
        <v>9.0149450000000009</v>
      </c>
      <c r="K44" s="40">
        <f>L44*E17</f>
        <v>295.50799999999998</v>
      </c>
      <c r="L44" s="58">
        <v>14.775399999999999</v>
      </c>
      <c r="M44" s="78">
        <v>59102</v>
      </c>
      <c r="N44" s="78"/>
      <c r="O44" s="32">
        <f>Q17</f>
        <v>49</v>
      </c>
      <c r="P44" s="59"/>
      <c r="AMJ44"/>
    </row>
    <row r="45" spans="1:1024" ht="61.5" customHeight="1">
      <c r="A45" s="35">
        <f t="shared" si="11"/>
        <v>2</v>
      </c>
      <c r="B45" s="52" t="str">
        <f t="shared" si="11"/>
        <v>КЕТАМИН</v>
      </c>
      <c r="C45" s="10" t="str">
        <f t="shared" si="11"/>
        <v>РАСТВОР ДЛЯ ВНУТРИВЕННОГО И ВНУТРИМЫШЕЧНОГО ВВЕДЕНИЯ ; дозировка: 50 мг/мл, 2 мл*</v>
      </c>
      <c r="D45" s="84" t="str">
        <f t="shared" si="11"/>
        <v>мл</v>
      </c>
      <c r="E45" s="85"/>
      <c r="F45" s="84">
        <f>F18</f>
        <v>5</v>
      </c>
      <c r="G45" s="85"/>
      <c r="H45" s="11">
        <f>R18</f>
        <v>50</v>
      </c>
      <c r="I45" s="54">
        <f>J45*E18</f>
        <v>156.635075</v>
      </c>
      <c r="J45" s="46">
        <f>N36</f>
        <v>15.6635075</v>
      </c>
      <c r="K45" s="51">
        <f>L45*E18</f>
        <v>256.72399999999999</v>
      </c>
      <c r="L45" s="58">
        <v>25.6724</v>
      </c>
      <c r="M45" s="78">
        <v>1283.5999999999999</v>
      </c>
      <c r="N45" s="78"/>
      <c r="O45" s="50">
        <f>Q18</f>
        <v>49</v>
      </c>
      <c r="P45" s="59"/>
      <c r="AMJ45"/>
    </row>
    <row r="46" spans="1:1024" ht="48" customHeight="1">
      <c r="A46" s="35">
        <f t="shared" ref="A46" si="12">A19</f>
        <v>3</v>
      </c>
      <c r="B46" s="49" t="str">
        <f t="shared" ref="B46:D46" si="13">B19</f>
        <v>ДИАЗЕПАМ</v>
      </c>
      <c r="C46" s="10" t="str">
        <f t="shared" si="13"/>
        <v>РАСТВОР ДЛЯ ИНЪЕКЦИЙ ; дозировка: 5 мг/мл, 2 мл*</v>
      </c>
      <c r="D46" s="84" t="str">
        <f t="shared" si="13"/>
        <v>мл</v>
      </c>
      <c r="E46" s="85"/>
      <c r="F46" s="84">
        <f t="shared" ref="F46" si="14">F19</f>
        <v>200</v>
      </c>
      <c r="G46" s="85"/>
      <c r="H46" s="11">
        <f t="shared" ref="H46" si="15">R19</f>
        <v>2000</v>
      </c>
      <c r="I46" s="54">
        <f>J46*E19</f>
        <v>49.09</v>
      </c>
      <c r="J46" s="46">
        <f t="shared" ref="J46" si="16">N37</f>
        <v>4.9090000000000007</v>
      </c>
      <c r="K46" s="51">
        <f>L46*E19</f>
        <v>80.995000000000005</v>
      </c>
      <c r="L46" s="58">
        <v>8.0995000000000008</v>
      </c>
      <c r="M46" s="78">
        <v>16200</v>
      </c>
      <c r="N46" s="78"/>
      <c r="O46" s="50">
        <f t="shared" ref="O46" si="17">Q19</f>
        <v>50</v>
      </c>
      <c r="P46" s="59"/>
      <c r="AMJ46"/>
    </row>
    <row r="47" spans="1:102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81">
        <f>SUM(M44:N46)</f>
        <v>76585.600000000006</v>
      </c>
      <c r="N47" s="81"/>
    </row>
    <row r="48" spans="1:1024" ht="28.5" customHeight="1">
      <c r="A48" s="79" t="s">
        <v>100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</row>
    <row r="49" spans="2:36" ht="13.5" customHeight="1">
      <c r="B49" s="82" t="str">
        <f>A20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</row>
    <row r="50" spans="2:36">
      <c r="B50" s="27" t="s">
        <v>46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>
      <c r="B51" s="28" t="s">
        <v>29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 ht="26.25" customHeight="1">
      <c r="B52" s="76" t="s">
        <v>30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8" t="s">
        <v>31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29" t="s">
        <v>85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13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</row>
    <row r="55" spans="2:36">
      <c r="B55" s="28" t="s">
        <v>32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13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</row>
    <row r="56" spans="2:36">
      <c r="B56" s="28" t="s">
        <v>33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13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</row>
    <row r="57" spans="2:36">
      <c r="B57" s="28" t="s">
        <v>47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13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</row>
    <row r="58" spans="2:36">
      <c r="B58" s="28" t="s">
        <v>86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13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</row>
    <row r="59" spans="2:36" ht="27" customHeight="1">
      <c r="B59" s="76" t="s">
        <v>58</v>
      </c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13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</row>
    <row r="60" spans="2:36">
      <c r="B60" s="28" t="s">
        <v>34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13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</row>
    <row r="61" spans="2:36">
      <c r="B61" s="28" t="s">
        <v>48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13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</row>
    <row r="62" spans="2:36">
      <c r="B62" s="28" t="s">
        <v>35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13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2:36" ht="27" customHeight="1">
      <c r="B63" s="76" t="s">
        <v>36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13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2:36" ht="26.25" customHeight="1">
      <c r="B64" s="76" t="s">
        <v>37</v>
      </c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13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 ht="23.25" customHeight="1">
      <c r="B65" s="76" t="s">
        <v>49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13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2:36">
      <c r="B66" s="28" t="s">
        <v>50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13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2:36">
      <c r="B67" s="28" t="s">
        <v>51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13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>
      <c r="B68" s="12"/>
    </row>
    <row r="69" spans="2:36">
      <c r="B69" s="1" t="s">
        <v>52</v>
      </c>
      <c r="C69" s="15"/>
    </row>
    <row r="71" spans="2:36">
      <c r="C71" s="15"/>
    </row>
  </sheetData>
  <mergeCells count="150">
    <mergeCell ref="D34:G34"/>
    <mergeCell ref="D35:G35"/>
    <mergeCell ref="D36:G36"/>
    <mergeCell ref="H36:I36"/>
    <mergeCell ref="J36:K36"/>
    <mergeCell ref="M29:N29"/>
    <mergeCell ref="H34:I34"/>
    <mergeCell ref="J34:K34"/>
    <mergeCell ref="J31:L31"/>
    <mergeCell ref="D29:G29"/>
    <mergeCell ref="A1:N1"/>
    <mergeCell ref="A2:N2"/>
    <mergeCell ref="B3:C3"/>
    <mergeCell ref="D3:H3"/>
    <mergeCell ref="I3:J3"/>
    <mergeCell ref="K3:L3"/>
    <mergeCell ref="M3:N3"/>
    <mergeCell ref="K4:L4"/>
    <mergeCell ref="K13:L13"/>
    <mergeCell ref="M4:N4"/>
    <mergeCell ref="M11:N11"/>
    <mergeCell ref="B12:C12"/>
    <mergeCell ref="D12:H12"/>
    <mergeCell ref="I12:J12"/>
    <mergeCell ref="K12:L12"/>
    <mergeCell ref="M12:N12"/>
    <mergeCell ref="K8:L8"/>
    <mergeCell ref="M8:N8"/>
    <mergeCell ref="H29:H31"/>
    <mergeCell ref="J29:K29"/>
    <mergeCell ref="M31:N31"/>
    <mergeCell ref="D5:H5"/>
    <mergeCell ref="I5:J5"/>
    <mergeCell ref="M13:N13"/>
    <mergeCell ref="B13:J13"/>
    <mergeCell ref="B10:C10"/>
    <mergeCell ref="D10:H10"/>
    <mergeCell ref="I10:J10"/>
    <mergeCell ref="K10:L10"/>
    <mergeCell ref="M10:N10"/>
    <mergeCell ref="D11:H11"/>
    <mergeCell ref="I11:J11"/>
    <mergeCell ref="K11:L11"/>
    <mergeCell ref="M5:N5"/>
    <mergeCell ref="M6:N6"/>
    <mergeCell ref="B9:C9"/>
    <mergeCell ref="D9:H9"/>
    <mergeCell ref="I9:J9"/>
    <mergeCell ref="K9:L9"/>
    <mergeCell ref="M9:N9"/>
    <mergeCell ref="B8:J8"/>
    <mergeCell ref="M7:N7"/>
    <mergeCell ref="A10:A13"/>
    <mergeCell ref="B4:C4"/>
    <mergeCell ref="D4:H4"/>
    <mergeCell ref="I4:J4"/>
    <mergeCell ref="B11:C11"/>
    <mergeCell ref="C26:C28"/>
    <mergeCell ref="D26:G26"/>
    <mergeCell ref="H26:H28"/>
    <mergeCell ref="J26:K26"/>
    <mergeCell ref="A7:A8"/>
    <mergeCell ref="B7:C7"/>
    <mergeCell ref="D7:H7"/>
    <mergeCell ref="I7:J7"/>
    <mergeCell ref="K7:L7"/>
    <mergeCell ref="K5:L5"/>
    <mergeCell ref="B6:J6"/>
    <mergeCell ref="K6:L6"/>
    <mergeCell ref="A14:O14"/>
    <mergeCell ref="M17:N17"/>
    <mergeCell ref="A21:O21"/>
    <mergeCell ref="M19:N19"/>
    <mergeCell ref="A4:A6"/>
    <mergeCell ref="M18:N18"/>
    <mergeCell ref="B5:C5"/>
    <mergeCell ref="M43:N43"/>
    <mergeCell ref="H35:I35"/>
    <mergeCell ref="J35:K35"/>
    <mergeCell ref="A39:N39"/>
    <mergeCell ref="A42:N42"/>
    <mergeCell ref="H37:I37"/>
    <mergeCell ref="J37:K37"/>
    <mergeCell ref="D43:E43"/>
    <mergeCell ref="F43:G43"/>
    <mergeCell ref="D37:G37"/>
    <mergeCell ref="R15:R16"/>
    <mergeCell ref="P15:P16"/>
    <mergeCell ref="D23:G23"/>
    <mergeCell ref="J23:K23"/>
    <mergeCell ref="M23:N23"/>
    <mergeCell ref="A20:O20"/>
    <mergeCell ref="B23:B25"/>
    <mergeCell ref="C23:C25"/>
    <mergeCell ref="H23:H25"/>
    <mergeCell ref="J25:L25"/>
    <mergeCell ref="D25:G25"/>
    <mergeCell ref="M25:N25"/>
    <mergeCell ref="A15:A16"/>
    <mergeCell ref="B15:B16"/>
    <mergeCell ref="C15:C16"/>
    <mergeCell ref="D15:D16"/>
    <mergeCell ref="Q15:Q16"/>
    <mergeCell ref="E15:E16"/>
    <mergeCell ref="F15:F16"/>
    <mergeCell ref="O15:O16"/>
    <mergeCell ref="G15:H15"/>
    <mergeCell ref="M15:N16"/>
    <mergeCell ref="I15:J15"/>
    <mergeCell ref="K15:L15"/>
    <mergeCell ref="B65:O65"/>
    <mergeCell ref="M44:N44"/>
    <mergeCell ref="B52:O52"/>
    <mergeCell ref="B59:O59"/>
    <mergeCell ref="B64:O64"/>
    <mergeCell ref="B63:O63"/>
    <mergeCell ref="A48:O48"/>
    <mergeCell ref="M47:N47"/>
    <mergeCell ref="B49:O49"/>
    <mergeCell ref="M46:N46"/>
    <mergeCell ref="D44:E44"/>
    <mergeCell ref="D46:E46"/>
    <mergeCell ref="F44:G44"/>
    <mergeCell ref="F46:G46"/>
    <mergeCell ref="D45:E45"/>
    <mergeCell ref="F45:G45"/>
    <mergeCell ref="M45:N45"/>
    <mergeCell ref="A29:A31"/>
    <mergeCell ref="B29:B31"/>
    <mergeCell ref="C29:C31"/>
    <mergeCell ref="D31:G31"/>
    <mergeCell ref="M24:N24"/>
    <mergeCell ref="D30:G30"/>
    <mergeCell ref="J30:K30"/>
    <mergeCell ref="M30:N30"/>
    <mergeCell ref="M22:N22"/>
    <mergeCell ref="D22:G22"/>
    <mergeCell ref="J22:K22"/>
    <mergeCell ref="A23:A25"/>
    <mergeCell ref="A26:A28"/>
    <mergeCell ref="B26:B28"/>
    <mergeCell ref="M26:N26"/>
    <mergeCell ref="D28:G28"/>
    <mergeCell ref="J28:L28"/>
    <mergeCell ref="M28:N28"/>
    <mergeCell ref="D24:G24"/>
    <mergeCell ref="J24:K24"/>
    <mergeCell ref="D27:G27"/>
    <mergeCell ref="J27:K27"/>
    <mergeCell ref="M27:N27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2024-06-27T09:39:52Z</cp:lastPrinted>
  <dcterms:created xsi:type="dcterms:W3CDTF">2006-09-16T00:00:00Z</dcterms:created>
  <dcterms:modified xsi:type="dcterms:W3CDTF">2024-07-01T14:18:40Z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