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Y:\Закупки\электронные торги,котировки,конкурсы\Публичная закупка\2024\Товары\Лекарственные препараты\Лот №9\"/>
    </mc:Choice>
  </mc:AlternateContent>
  <xr:revisionPtr revIDLastSave="0" documentId="13_ncr:1_{CC567BB9-E664-4FD3-8E7A-ED9AFA5B8B33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Окончательный расчёт" sheetId="2" r:id="rId1"/>
    <sheet name="Метод ср.взвеш. цены" sheetId="3" r:id="rId2"/>
    <sheet name="Анализ рынка" sheetId="4" r:id="rId3"/>
    <sheet name="Реестр пред. отп. цен на ЖНВЛП" sheetId="5" r:id="rId4"/>
    <sheet name="Метод референтных цен" sheetId="6" r:id="rId5"/>
  </sheets>
  <calcPr calcId="191029"/>
</workbook>
</file>

<file path=xl/calcChain.xml><?xml version="1.0" encoding="utf-8"?>
<calcChain xmlns="http://schemas.openxmlformats.org/spreadsheetml/2006/main">
  <c r="M48" i="3" l="1"/>
  <c r="M29" i="2" s="1"/>
  <c r="M43" i="3"/>
  <c r="M28" i="2" s="1"/>
  <c r="M38" i="3"/>
  <c r="M27" i="2" s="1"/>
  <c r="M33" i="3"/>
  <c r="M26" i="2" s="1"/>
  <c r="M28" i="3"/>
  <c r="M25" i="2" s="1"/>
  <c r="M23" i="3"/>
  <c r="M24" i="2" s="1"/>
  <c r="M18" i="3"/>
  <c r="M23" i="2" s="1"/>
  <c r="M13" i="3"/>
  <c r="M22" i="2" s="1"/>
  <c r="L97" i="4"/>
  <c r="L98" i="4" s="1"/>
  <c r="L96" i="4"/>
  <c r="L95" i="4"/>
  <c r="L99" i="4" s="1"/>
  <c r="N29" i="2" s="1"/>
  <c r="L85" i="4"/>
  <c r="L84" i="4"/>
  <c r="L86" i="4" s="1"/>
  <c r="L83" i="4"/>
  <c r="L87" i="4" s="1"/>
  <c r="N28" i="2" s="1"/>
  <c r="L73" i="4"/>
  <c r="L74" i="4" s="1"/>
  <c r="L72" i="4"/>
  <c r="L71" i="4"/>
  <c r="L75" i="4" s="1"/>
  <c r="N27" i="2" s="1"/>
  <c r="L61" i="4"/>
  <c r="L60" i="4"/>
  <c r="L62" i="4" s="1"/>
  <c r="L59" i="4"/>
  <c r="L63" i="4" s="1"/>
  <c r="N26" i="2" s="1"/>
  <c r="L49" i="4"/>
  <c r="L50" i="4" s="1"/>
  <c r="L48" i="4"/>
  <c r="L47" i="4"/>
  <c r="L51" i="4" s="1"/>
  <c r="N25" i="2" s="1"/>
  <c r="L37" i="4"/>
  <c r="L36" i="4"/>
  <c r="L38" i="4" s="1"/>
  <c r="L35" i="4"/>
  <c r="L39" i="4" s="1"/>
  <c r="N24" i="2" s="1"/>
  <c r="L25" i="4"/>
  <c r="L26" i="4" s="1"/>
  <c r="L24" i="4"/>
  <c r="L23" i="4"/>
  <c r="L27" i="4" s="1"/>
  <c r="N23" i="2" s="1"/>
  <c r="L13" i="4"/>
  <c r="L12" i="4"/>
  <c r="L14" i="4" s="1"/>
  <c r="L11" i="4"/>
  <c r="L15" i="4" s="1"/>
  <c r="N22" i="2" s="1"/>
  <c r="Q99" i="5"/>
  <c r="O29" i="2" s="1"/>
  <c r="Q98" i="5"/>
  <c r="Q91" i="5"/>
  <c r="O28" i="2" s="1"/>
  <c r="Q90" i="5"/>
  <c r="Q83" i="5"/>
  <c r="O27" i="2" s="1"/>
  <c r="Q82" i="5"/>
  <c r="Q75" i="5"/>
  <c r="O26" i="2" s="1"/>
  <c r="Q74" i="5"/>
  <c r="Q67" i="5"/>
  <c r="O25" i="2" s="1"/>
  <c r="Q66" i="5"/>
  <c r="Q39" i="5"/>
  <c r="O24" i="2" s="1"/>
  <c r="Q38" i="5"/>
  <c r="Q19" i="5"/>
  <c r="O23" i="2" s="1"/>
  <c r="Q18" i="5"/>
  <c r="Q11" i="5"/>
  <c r="O22" i="2" s="1"/>
  <c r="Q10" i="5"/>
  <c r="Q23" i="2" l="1" a="1"/>
  <c r="Q23" i="2" s="1"/>
  <c r="T23" i="2" s="1"/>
  <c r="U23" i="2" s="1"/>
  <c r="Q25" i="2" a="1"/>
  <c r="Q25" i="2" s="1"/>
  <c r="T25" i="2" s="1"/>
  <c r="U25" i="2" s="1"/>
  <c r="Q27" i="2" a="1"/>
  <c r="Q27" i="2" s="1"/>
  <c r="T27" i="2" s="1"/>
  <c r="U27" i="2" s="1"/>
  <c r="Q29" i="2" a="1"/>
  <c r="Q29" i="2" s="1"/>
  <c r="T29" i="2" s="1"/>
  <c r="U29" i="2" s="1"/>
  <c r="Q22" i="2" a="1"/>
  <c r="Q22" i="2" s="1"/>
  <c r="T22" i="2" s="1"/>
  <c r="U22" i="2" s="1"/>
  <c r="Q24" i="2" a="1"/>
  <c r="Q24" i="2" s="1"/>
  <c r="T24" i="2" s="1"/>
  <c r="U24" i="2" s="1"/>
  <c r="Q26" i="2" a="1"/>
  <c r="Q26" i="2" s="1"/>
  <c r="T26" i="2" s="1"/>
  <c r="U26" i="2" s="1"/>
  <c r="Q28" i="2" a="1"/>
  <c r="Q28" i="2" s="1"/>
  <c r="T28" i="2" s="1"/>
  <c r="U28" i="2" s="1"/>
  <c r="U30" i="2" l="1"/>
</calcChain>
</file>

<file path=xl/sharedStrings.xml><?xml version="1.0" encoding="utf-8"?>
<sst xmlns="http://schemas.openxmlformats.org/spreadsheetml/2006/main" count="944" uniqueCount="214">
  <si>
    <t>Сформировано в системе СТАР - универсальном сервисе для работы с закупками РФ</t>
  </si>
  <si>
    <t>Обоснование начальной (максимальной) цены контракта на поставку лекарственных средств</t>
  </si>
  <si>
    <t>Наименование организации:</t>
  </si>
  <si>
    <t>САНКТ-ПЕТЕРБУРГСКОЕ ГОСУДАРСТВЕННОЕ КАЗЕННОЕ УЧРЕЖДЕНИЕ ЗДРАВООХРАНЕНИЯ "ПСИХОНЕВРОЛОГИЧЕСКИЙ ДИСПАНСЕР № 4" ИНН: 7813338617 КПП: 781301001</t>
  </si>
  <si>
    <t>STAR-PRO NMC</t>
  </si>
  <si>
    <t>Наименование пользователя:</t>
  </si>
  <si>
    <t>СПБ ГКУЗ "ПНД № 4" ИНН:7813338617 КПП:781301001</t>
  </si>
  <si>
    <t xml:space="preserve">Используемый метод определения НМЦК: </t>
  </si>
  <si>
    <t>в соответствии с приказом Министерства здравоохранения РФ от 19.12.2019 N 1064н</t>
  </si>
  <si>
    <t>Используемый способ округления:</t>
  </si>
  <si>
    <t>округление вниз с точностью до копейки</t>
  </si>
  <si>
    <t>Формула расчета:</t>
  </si>
  <si>
    <t>где:</t>
  </si>
  <si>
    <t>n - количество поставляемых лекарственных препаратов;</t>
  </si>
  <si>
    <t>Цi - цена единицы i-го лекарственного препарата с учетом НДС и оптовой надбавки;</t>
  </si>
  <si>
    <t>Vi - объем поставки i-го лекарственного препарата.</t>
  </si>
  <si>
    <t xml:space="preserve">Дата выполнения расчёта: </t>
  </si>
  <si>
    <t>26.06.2024 12:32</t>
  </si>
  <si>
    <t xml:space="preserve">Объект закупки (предмет контракта): </t>
  </si>
  <si>
    <t>Начальная (максимальная) цена контракта (далее - НМЦК) определена Приказом Минздрава России от 19.12.2019 N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 (далее - Порядок).</t>
  </si>
  <si>
    <t>№</t>
  </si>
  <si>
    <t>Объект закупки - МНН/Торговое наименование</t>
  </si>
  <si>
    <t>КТРУ</t>
  </si>
  <si>
    <t>Форма выпуска</t>
  </si>
  <si>
    <t>Дозировка / Кол-во акт вещества</t>
  </si>
  <si>
    <t>Ед изм КТРУ - наим-е</t>
  </si>
  <si>
    <t>В реестре ЖНВЛП?</t>
  </si>
  <si>
    <t>В реестре нарк. препаратов?</t>
  </si>
  <si>
    <t>Ед изм для рассчета</t>
  </si>
  <si>
    <t>Цена за единицу измерения, руб</t>
  </si>
  <si>
    <t>Min цена за единицу измерения, руб</t>
  </si>
  <si>
    <t>Оптовая надбавка, %</t>
  </si>
  <si>
    <t>НДС, %</t>
  </si>
  <si>
    <t>Цена единицы планируемого к закупке лекарственного препарата с учетом НДС и оптовой надбавки (руб.)***</t>
  </si>
  <si>
    <t>НМЦ, руб</t>
  </si>
  <si>
    <t>Кол-во</t>
  </si>
  <si>
    <t>Наим-е</t>
  </si>
  <si>
    <t>Метод ср.взвеш. цены</t>
  </si>
  <si>
    <t>Анализ рынка</t>
  </si>
  <si>
    <t>Тарифный метод</t>
  </si>
  <si>
    <t>Метод референтных цен</t>
  </si>
  <si>
    <t>ВЕНЛАФАКСИН</t>
  </si>
  <si>
    <t>21.20.10.236-000033-1-00159-0000000000000</t>
  </si>
  <si>
    <t>ТАБЛЕТКИ</t>
  </si>
  <si>
    <t xml:space="preserve">75 мг </t>
  </si>
  <si>
    <t>ШТ</t>
  </si>
  <si>
    <t>Нет</t>
  </si>
  <si>
    <t>21.20.10.236-000033-1-00233-0000000000000</t>
  </si>
  <si>
    <t xml:space="preserve">37.5 мг </t>
  </si>
  <si>
    <t>ГАЛОПЕРИДОЛ</t>
  </si>
  <si>
    <t>21.20.10.235-000015-1-00294-0000000000000</t>
  </si>
  <si>
    <t>РАСТВОР ДЛЯ ВНУТРИВЕННОГО И ВНУТРИМЫШЕЧНОГО ВВЕДЕНИЯ</t>
  </si>
  <si>
    <t xml:space="preserve">5 мг/мл </t>
  </si>
  <si>
    <t>МЛ</t>
  </si>
  <si>
    <t>Да</t>
  </si>
  <si>
    <t>КВЕТИАПИН</t>
  </si>
  <si>
    <t>21.20.10.235-000020-1-00034-0000000000000</t>
  </si>
  <si>
    <t>ТАБЛЕТКИ, ПОКРЫТЫЕ ОБОЛОЧКОЙ</t>
  </si>
  <si>
    <t xml:space="preserve">25 мг </t>
  </si>
  <si>
    <t>АМИТРИПТИЛИН</t>
  </si>
  <si>
    <t>21.20.10.236-000013-1-00095-0000000000000</t>
  </si>
  <si>
    <t xml:space="preserve">10 мг/мл </t>
  </si>
  <si>
    <t>РИСПЕРИДОН</t>
  </si>
  <si>
    <t>21.20.10.235-000019-1-00288-0000000000000</t>
  </si>
  <si>
    <t>ПОРОШОК ДЛЯ ПРИГОТОВЛЕНИЯ СУСПЕНЗИИ ДЛЯ ВНУТРИМЫШЕЧНОГО ВВЕДЕНИЯ</t>
  </si>
  <si>
    <t xml:space="preserve">50 мг </t>
  </si>
  <si>
    <t>МГ</t>
  </si>
  <si>
    <t>ЭСЦИТАЛОПРАМ</t>
  </si>
  <si>
    <t>21.20.10.236-000005-1-00166-0000000000000</t>
  </si>
  <si>
    <t xml:space="preserve">10 мг </t>
  </si>
  <si>
    <t>21.20.10.236-000005-1-00224-0000000000000</t>
  </si>
  <si>
    <t xml:space="preserve">5 мг </t>
  </si>
  <si>
    <t>Начальная максимальная цена контракта, руб</t>
  </si>
  <si>
    <t xml:space="preserve">* Расчет референтных цен не применяются до размещения соответствующих данных в ЕИС (согласно п.6 Порядка Приказа 1064н) </t>
  </si>
  <si>
    <t>Дата подготовки обоснования НМЦК: _________________________</t>
  </si>
  <si>
    <t>Руководитель контрактной службы:    _________________________</t>
  </si>
  <si>
    <t>"Метод средневзвешенной цены" расчёта НМЦК</t>
  </si>
  <si>
    <t>В соответствии с ч.5 приказа Министерства здравоохранения РФ от 19.12.2019 N 1064н</t>
  </si>
  <si>
    <t>Ц - цена единицы лекарственного препарата без учета НДС и оптовой надбавки;</t>
  </si>
  <si>
    <t>k - количество закупленных лекарственных препаратов в эквивалентных лекарственных формах и дозировках</t>
  </si>
  <si>
    <t>Контракты ЕИС</t>
  </si>
  <si>
    <t>Ед изм в источнике</t>
  </si>
  <si>
    <t>Кол-во в контракте</t>
  </si>
  <si>
    <t>Цена в контракте, руб</t>
  </si>
  <si>
    <t>Ед изм для расчёта</t>
  </si>
  <si>
    <t>Кол-во ед изм для расчёта</t>
  </si>
  <si>
    <t>Цена за единицу,
без НДС и опт.надбавки, руб.</t>
  </si>
  <si>
    <t>Средневзвешенная цена за единицу товара без учета НДС и опт.надбавки, руб</t>
  </si>
  <si>
    <t>№ Контракта ЕИС</t>
  </si>
  <si>
    <t>Дата подписания контракта</t>
  </si>
  <si>
    <t>10 мг/мл 2</t>
  </si>
  <si>
    <t>27 ноября 2023</t>
  </si>
  <si>
    <t>Метод "Анализ рынка" расчёта НМЦК</t>
  </si>
  <si>
    <t>В соответствии с ч.3 приказа Министерства здравоохранения РФ от 19.12.2019 N 1064н</t>
  </si>
  <si>
    <t>Цена для расчёта, руб</t>
  </si>
  <si>
    <t>КП №</t>
  </si>
  <si>
    <t>Мин. цена за ед. изм., руб.</t>
  </si>
  <si>
    <t>Ср. ар. цена за ед. изм., руб.  &lt;ц&gt;</t>
  </si>
  <si>
    <t>Ср. кв. откл.</t>
  </si>
  <si>
    <t>Коэфф. Вариации</t>
  </si>
  <si>
    <t>Цена за ед. изм. (шт)  с округлением (руб.)</t>
  </si>
  <si>
    <t>50 мг 50</t>
  </si>
  <si>
    <t>Акт контракта №2781310355924000017</t>
  </si>
  <si>
    <t>11 марта 2024</t>
  </si>
  <si>
    <t>Акт контракта №2780602382423000016</t>
  </si>
  <si>
    <t>05 июня 2023</t>
  </si>
  <si>
    <t>Акт контракта №2782600717923000077</t>
  </si>
  <si>
    <t>16 июня 2023</t>
  </si>
  <si>
    <t>5 мг 7</t>
  </si>
  <si>
    <t>2780100136923000225</t>
  </si>
  <si>
    <t>09 июня 2023</t>
  </si>
  <si>
    <t>ТАБЛЕТКА</t>
  </si>
  <si>
    <t>2780100136923000230</t>
  </si>
  <si>
    <t>2782506561123000108</t>
  </si>
  <si>
    <t>18 августа 2023</t>
  </si>
  <si>
    <t>"Реестр предельных отпускных цен на ЖНВЛП" расчёта НМЦК</t>
  </si>
  <si>
    <t>В соответствии с ч.4 приказа Министерства здравоохранения РФ от 19.12.2019 N 1064н</t>
  </si>
  <si>
    <t>Расчёт по препарату:</t>
  </si>
  <si>
    <t xml:space="preserve">ВЕНЛАФАКСИН 75 мг 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</si>
  <si>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</si>
  <si>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</si>
  <si>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</si>
  <si>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Сведения о форме выпуска из ГРЛС</t>
  </si>
  <si>
    <t>Владелец РУ/производитель/упаковщик/Выпускающий контроль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</si>
  <si>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</si>
  <si>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</si>
  <si>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</si>
  <si>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</si>
  <si>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</si>
  <si>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АТХ</t>
  </si>
  <si>
    <t>Ед.изм.для расчета</t>
  </si>
  <si>
    <t>Цена за ед для расчёта, руб</t>
  </si>
  <si>
    <t>Кол-во лек. форм в первичной упаковке</t>
  </si>
  <si>
    <t>Кол-во первичных упак. в потреб-х упак.</t>
  </si>
  <si>
    <t>Кол-во потреб-х ед. в потреб-ой упаковке</t>
  </si>
  <si>
    <t>Максимальное значение за единицу измерения, руб</t>
  </si>
  <si>
    <t>Минимальное значение за единицу измерения, руб</t>
  </si>
  <si>
    <t xml:space="preserve">ВЕНЛАФАКСИН 37.5 мг </t>
  </si>
  <si>
    <t xml:space="preserve">ГАЛОПЕРИДОЛ 5 мг/мл </t>
  </si>
  <si>
    <t>Галоперидол</t>
  </si>
  <si>
    <t>раствор для внутривенного и внутримышечного введения, 5.00 мг/мл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</si>
  <si>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 "Озон" (ООО "Озон"), Россия; </t>
  </si>
  <si>
    <t>ЛП-002603</t>
  </si>
  <si>
    <t>03.08.2020 0:00:00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</si>
  <si>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</si>
  <si>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ЛП-№(002359)-(РГ-RU)</t>
  </si>
  <si>
    <t>24.04.2024 0:00:00</t>
  </si>
  <si>
    <t>Галоперидол Велфарм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</si>
  <si>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</si>
  <si>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ЛП-№(002657)-(РГ-RU)</t>
  </si>
  <si>
    <t>27.07.2023 0:00:00</t>
  </si>
  <si>
    <t>Галоперидол-Ферейн®</t>
  </si>
  <si>
    <t xml:space="preserve">Вл.Вып.к.Перв.Уп.Втор.Уп.Пр.Акционерное общество "Брынцалов-А" (АО "Брынцалов-А"), Россия (0411032048); </t>
  </si>
  <si>
    <t>Р N002933/01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</si>
  <si>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Россия; </t>
  </si>
  <si>
    <t>ЛП-005104</t>
  </si>
  <si>
    <t xml:space="preserve">КВЕТИАПИН 25 мг </t>
  </si>
  <si>
    <t>Кветиапин</t>
  </si>
  <si>
    <t>таблетки покрытые пленочной оболочкой, 25.00 мг</t>
  </si>
  <si>
    <t xml:space="preserve">Вл.Общество с ограниченной ответственностью "Технология лекарств" (ООО "Технология лекарств"), Россия (5047082270); Вып.к.Перв.Уп.Втор.Уп.Пр.АО "Р-Фарм", Россия (7726311464); </t>
  </si>
  <si>
    <t>ЛСР-008008/10</t>
  </si>
  <si>
    <t>07.09.2021 0:00:00</t>
  </si>
  <si>
    <t>Кветиапин-СЗ</t>
  </si>
  <si>
    <t xml:space="preserve">Вл.Вып.к.Перв.Уп.Втор.Уп.Пр.Непубличное акционерное общество "Северная звезда" (НАО "Северная звезда"), Россия (7720185196); </t>
  </si>
  <si>
    <t>ЛП-№(003214)-(РГ-RU)</t>
  </si>
  <si>
    <t>13.11.2023 0:00:00</t>
  </si>
  <si>
    <t>ЛП-002334</t>
  </si>
  <si>
    <t>16.12.2020 0:00:00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</si>
  <si>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</si>
  <si>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ЛП-005119</t>
  </si>
  <si>
    <t>Сероквель</t>
  </si>
  <si>
    <t xml:space="preserve">Вл.АстраЗенека ЮК Лимитед, Великобритания (582 3236 42); Вып.к.Перв.Уп.Втор.Уп.Пр.АстраЗенека ЮК Лимитед, Великобритания (582 3236 42); </t>
  </si>
  <si>
    <t>П N013468/01</t>
  </si>
  <si>
    <t>Кветиапин Канон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</si>
  <si>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</si>
  <si>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ЛСР-008563/10</t>
  </si>
  <si>
    <t>14.10.2022 0:00:00</t>
  </si>
  <si>
    <t>Сервитель</t>
  </si>
  <si>
    <t xml:space="preserve">Вл.БЕЛУПО, лекарства и косметика д.д., Республика Хорватия; Пр.Дженефарм С.А., Греция; Вып.к.Перв.Уп.Втор.Уп.БЕЛУПО, лекарства и косметика д.д., Хорватия; </t>
  </si>
  <si>
    <t>ЛП-000678</t>
  </si>
  <si>
    <t>Квентиакс</t>
  </si>
  <si>
    <t xml:space="preserve">Вл.АО "КРКА, д.д., Ново место", Словения (SI 82646716); Вып.к.Перв.Уп.Втор.Уп.Пр.Общество с ограниченной ответственностью "КРКА-РУС" (ООО "КРКА-РУС"), Россия (5017036276); </t>
  </si>
  <si>
    <t>ЛСР-005227/09</t>
  </si>
  <si>
    <t>19.11.2021 0:00:00</t>
  </si>
  <si>
    <t xml:space="preserve">Вл.Общество с ограниченной ответственностью "Атолл" (ООО "Атолл"), Россия; Вып.к.Перв.Уп.Втор.Уп.Пр.Общество с ограниченной ответcтвенностью "Озон" (ООО "Озон"), Россия; </t>
  </si>
  <si>
    <t>ЛП-004584</t>
  </si>
  <si>
    <t>Кветиапин-ВЕРТЕКС</t>
  </si>
  <si>
    <t xml:space="preserve">Вл.Вып.к.Перв.Уп.Втор.Уп.Пр.Акционерное общество "ВЕРТЕКС" (АО "ВЕРТЕКС"), Россия (7810180435); </t>
  </si>
  <si>
    <t>ЛП-002688</t>
  </si>
  <si>
    <t>15.12.2023 0:00:00</t>
  </si>
  <si>
    <t>Кьюпинекс®</t>
  </si>
  <si>
    <t xml:space="preserve">Вл.Хетеро Лабс Лимитед, Индия (AAACH5506R); Вып.к.Перв.Уп.Втор.Уп.Пр.Общество с ограниченной ответственностью "МАКИЗ-ФАРМА" (ООО "МАКИЗ-ФАРМА"), Россия (7722767217); </t>
  </si>
  <si>
    <t>ЛП-005996</t>
  </si>
  <si>
    <t>06.08.2021 0:00:00</t>
  </si>
  <si>
    <t>31.05.2023 0:00:00</t>
  </si>
  <si>
    <t>Квентиакс®</t>
  </si>
  <si>
    <t>ЛП-№(001118)-(РГ-RU)</t>
  </si>
  <si>
    <t>20.10.2022 0:00:00</t>
  </si>
  <si>
    <t xml:space="preserve">АМИТРИПТИЛИН 10 мг/мл </t>
  </si>
  <si>
    <t>Амитриптилин</t>
  </si>
  <si>
    <t>раствор для внутривенного и внутримышечного введения, 10.00 мг/мл</t>
  </si>
  <si>
    <t>ЛП-№(002218)-(РГ-RU)</t>
  </si>
  <si>
    <t>05.04.2024 0:00:00</t>
  </si>
  <si>
    <t xml:space="preserve">РИСПЕРИДОН 50 мг </t>
  </si>
  <si>
    <t>Рисполепт Конста</t>
  </si>
  <si>
    <t>порошок для приготовления суспензии для внутримышечного введения пролонгированного действия, 50.00 мг</t>
  </si>
  <si>
    <t xml:space="preserve">Вл.ООО "Джонсон &amp;amp; Джонсон", Россия (7725216105); Перв.Уп.Пр.Алкермес Инк, США (23-2472830); Вып.к.Втор.Уп.Силаг АГ, Швейцария (CHE-116.282.448); </t>
  </si>
  <si>
    <t>П N015674/01</t>
  </si>
  <si>
    <t>06.06.2024 0:00:00</t>
  </si>
  <si>
    <t xml:space="preserve">ЭСЦИТАЛОПРАМ 10 мг </t>
  </si>
  <si>
    <t xml:space="preserve">ЭСЦИТАЛОПРАМ 5 мг </t>
  </si>
  <si>
    <t>Метод "Референтных цен" расчёта НМЦК</t>
  </si>
  <si>
    <t>Цена за упак. (справочно)</t>
  </si>
  <si>
    <t>Кол-во упак.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</si>
</sst>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"/>
  </numFmts>
  <fonts count="16" x14ac:knownFonts="1">
    <font>
      <sz val="11"/>
      <name val="Calibri"/>
      <family val="2"/>
      <scheme val="minor"/>
    </font>
    <font>
      <b/>
      <sz val="12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FFFFFF"/>
      <name val="Calibri"/>
      <scheme val="minor"/>
    </font>
    <font>
      <sz val="9"/>
      <color rgb="FF000000"/>
      <name val="Times New Roman"/>
    </font>
    <font>
      <u/>
      <sz val="9"/>
      <color rgb="FF0000FF"/>
      <name val="Times New Roman"/>
    </font>
    <font>
      <b/>
      <sz val="12"/>
      <color rgb="FF696969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u/>
      <sz val="9"/>
      <color rgb="FF0000FF"/>
      <name val="Arial"/>
    </font>
    <font>
      <sz val="9"/>
      <color rgb="FFFF0000"/>
      <name val="Arial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4682B4"/>
      </patternFill>
    </fill>
    <fill>
      <patternFill patternType="solid">
        <fgColor rgb="FFDBE5F1"/>
      </patternFill>
    </fill>
    <fill>
      <patternFill patternType="solid">
        <fgColor rgb="FFFFFFFF"/>
      </patternFill>
    </fill>
    <fill>
      <patternFill patternType="solid">
        <fgColor rgb="FFFFFF0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5D7C91"/>
      </left>
      <right style="thin">
        <color rgb="FF5D7C91"/>
      </right>
      <top style="thin">
        <color rgb="FF5D7C91"/>
      </top>
      <bottom style="thin">
        <color rgb="FF5D7C91"/>
      </bottom>
      <diagonal/>
    </border>
    <border>
      <left/>
      <right style="thin">
        <color rgb="FF5D7C91"/>
      </right>
      <top style="thin">
        <color rgb="FF5D7C91"/>
      </top>
      <bottom style="thin">
        <color rgb="FF5D7C9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5D7C91"/>
      </left>
      <right style="thin">
        <color rgb="FF5D7C91"/>
      </right>
      <top/>
      <bottom style="thin">
        <color rgb="FF5D7C91"/>
      </bottom>
      <diagonal/>
    </border>
    <border>
      <left/>
      <right style="thin">
        <color rgb="FF5D7C91"/>
      </right>
      <top/>
      <bottom style="thin">
        <color rgb="FF5D7C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/>
    <xf numFmtId="0" fontId="4" fillId="0" borderId="0" xfId="0" applyFont="1"/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49" fontId="5" fillId="0" borderId="2" xfId="0" applyNumberFormat="1" applyFont="1" applyBorder="1" applyAlignment="1">
      <alignment horizontal="center" vertical="center" wrapText="1" shrinkToFit="1" readingOrder="1"/>
    </xf>
    <xf numFmtId="164" fontId="5" fillId="0" borderId="2" xfId="0" applyNumberFormat="1" applyFont="1" applyBorder="1" applyAlignment="1">
      <alignment horizontal="center" vertical="center" wrapText="1" shrinkToFit="1" readingOrder="1"/>
    </xf>
    <xf numFmtId="0" fontId="8" fillId="0" borderId="0" xfId="0" applyNumberFormat="1" applyFont="1" applyAlignment="1">
      <alignment horizontal="left" vertical="center" wrapText="1" shrinkToFit="1" readingOrder="1"/>
    </xf>
    <xf numFmtId="0" fontId="9" fillId="3" borderId="3" xfId="0" applyNumberFormat="1" applyFont="1" applyFill="1" applyBorder="1" applyAlignment="1">
      <alignment horizontal="center" vertical="center" wrapText="1" shrinkToFit="1" readingOrder="1"/>
    </xf>
    <xf numFmtId="0" fontId="9" fillId="3" borderId="1" xfId="0" applyNumberFormat="1" applyFont="1" applyFill="1" applyBorder="1" applyAlignment="1">
      <alignment horizontal="center" vertical="center" wrapText="1" shrinkToFit="1" readingOrder="1"/>
    </xf>
    <xf numFmtId="0" fontId="8" fillId="0" borderId="4" xfId="0" applyNumberFormat="1" applyFont="1" applyBorder="1" applyAlignment="1">
      <alignment horizontal="center" vertical="center" wrapText="1" shrinkToFit="1" readingOrder="1"/>
    </xf>
    <xf numFmtId="49" fontId="8" fillId="0" borderId="5" xfId="0" applyNumberFormat="1" applyFont="1" applyBorder="1" applyAlignment="1">
      <alignment horizontal="center" vertical="center" wrapText="1" shrinkToFit="1" readingOrder="1"/>
    </xf>
    <xf numFmtId="0" fontId="10" fillId="0" borderId="5" xfId="0" applyNumberFormat="1" applyFont="1" applyBorder="1" applyAlignment="1">
      <alignment horizontal="center" vertical="center" wrapText="1" shrinkToFit="1" readingOrder="1"/>
    </xf>
    <xf numFmtId="164" fontId="8" fillId="0" borderId="5" xfId="0" applyNumberFormat="1" applyFont="1" applyBorder="1" applyAlignment="1">
      <alignment horizontal="center" vertical="center" wrapText="1" shrinkToFit="1" readingOrder="1"/>
    </xf>
    <xf numFmtId="0" fontId="8" fillId="0" borderId="5" xfId="0" applyNumberFormat="1" applyFont="1" applyBorder="1" applyAlignment="1">
      <alignment horizontal="center" vertical="center" wrapText="1" shrinkToFit="1" readingOrder="1"/>
    </xf>
    <xf numFmtId="49" fontId="10" fillId="0" borderId="5" xfId="0" applyNumberFormat="1" applyFont="1" applyBorder="1" applyAlignment="1">
      <alignment horizontal="center" vertical="center" wrapText="1" shrinkToFit="1" readingOrder="1"/>
    </xf>
    <xf numFmtId="164" fontId="8" fillId="3" borderId="2" xfId="0" applyNumberFormat="1" applyFont="1" applyFill="1" applyBorder="1" applyAlignment="1">
      <alignment horizontal="center" vertical="center" wrapText="1" shrinkToFit="1" readingOrder="1"/>
    </xf>
    <xf numFmtId="164" fontId="8" fillId="3" borderId="7" xfId="0" applyNumberFormat="1" applyFont="1" applyFill="1" applyBorder="1" applyAlignment="1">
      <alignment horizontal="center" vertical="center" wrapText="1" shrinkToFit="1" readingOrder="1"/>
    </xf>
    <xf numFmtId="164" fontId="8" fillId="5" borderId="9" xfId="0" applyNumberFormat="1" applyFont="1" applyFill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" fontId="5" fillId="0" borderId="2" xfId="0" applyNumberFormat="1" applyFont="1" applyBorder="1" applyAlignment="1">
      <alignment horizontal="center" vertical="center" wrapText="1" shrinkToFit="1" readingOrder="1"/>
    </xf>
    <xf numFmtId="164" fontId="5" fillId="3" borderId="1" xfId="0" applyNumberFormat="1" applyFont="1" applyFill="1" applyBorder="1" applyAlignment="1">
      <alignment horizontal="center" vertical="center" wrapText="1" shrinkToFit="1" readingOrder="1"/>
    </xf>
    <xf numFmtId="0" fontId="11" fillId="0" borderId="0" xfId="0" applyNumberFormat="1" applyFont="1" applyAlignment="1">
      <alignment horizontal="center" vertical="center" wrapText="1" shrinkToFit="1" readingOrder="1"/>
    </xf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0" fontId="14" fillId="0" borderId="0" xfId="0" applyFont="1"/>
    <xf numFmtId="0" fontId="0" fillId="0" borderId="0" xfId="0" applyFill="1"/>
    <xf numFmtId="0" fontId="2" fillId="0" borderId="1" xfId="0" applyNumberFormat="1" applyFont="1" applyFill="1" applyBorder="1" applyAlignment="1">
      <alignment horizontal="center" vertical="center" wrapText="1" shrinkToFit="1" readingOrder="1"/>
    </xf>
    <xf numFmtId="164" fontId="5" fillId="0" borderId="2" xfId="0" applyNumberFormat="1" applyFont="1" applyFill="1" applyBorder="1" applyAlignment="1">
      <alignment horizontal="center" vertical="center" wrapText="1" shrinkToFit="1" readingOrder="1"/>
    </xf>
    <xf numFmtId="164" fontId="5" fillId="0" borderId="11" xfId="0" applyNumberFormat="1" applyFont="1" applyBorder="1" applyAlignment="1">
      <alignment horizontal="center" vertical="center" wrapText="1" shrinkToFit="1" readingOrder="1"/>
    </xf>
    <xf numFmtId="4" fontId="15" fillId="0" borderId="10" xfId="0" applyNumberFormat="1" applyFont="1" applyFill="1" applyBorder="1" applyAlignment="1">
      <alignment horizontal="center" vertical="center" wrapText="1" shrinkToFit="1" readingOrder="1"/>
    </xf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49" fontId="6" fillId="0" borderId="2" xfId="0" applyNumberFormat="1" applyFont="1" applyBorder="1" applyAlignment="1">
      <alignment horizontal="center" vertical="center" wrapText="1" shrinkToFit="1" readingOrder="1"/>
    </xf>
    <xf numFmtId="49" fontId="5" fillId="0" borderId="2" xfId="0" applyNumberFormat="1" applyFont="1" applyBorder="1" applyAlignment="1">
      <alignment horizontal="center" vertical="center" wrapText="1" shrinkToFit="1" readingOrder="1"/>
    </xf>
    <xf numFmtId="0" fontId="12" fillId="4" borderId="1" xfId="0" applyNumberFormat="1" applyFont="1" applyFill="1" applyBorder="1" applyAlignment="1">
      <alignment horizontal="left" vertical="center" wrapText="1" shrinkToFit="1" readingOrder="1"/>
    </xf>
    <xf numFmtId="0" fontId="12" fillId="0" borderId="0" xfId="0" applyNumberFormat="1" applyFont="1" applyAlignment="1">
      <alignment horizontal="left" vertical="center" wrapText="1" shrinkToFit="1" readingOrder="1"/>
    </xf>
    <xf numFmtId="0" fontId="13" fillId="0" borderId="0" xfId="0" applyNumberFormat="1" applyFont="1" applyAlignment="1">
      <alignment horizontal="left" vertical="center" wrapText="1" shrinkToFit="1" readingOrder="1"/>
    </xf>
    <xf numFmtId="0" fontId="1" fillId="2" borderId="0" xfId="0" applyNumberFormat="1" applyFont="1" applyFill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left" vertical="center" wrapText="1" shrinkToFit="1" readingOrder="1"/>
    </xf>
    <xf numFmtId="0" fontId="9" fillId="3" borderId="3" xfId="0" applyNumberFormat="1" applyFont="1" applyFill="1" applyBorder="1" applyAlignment="1">
      <alignment horizontal="center" vertical="center" wrapText="1" shrinkToFit="1" readingOrder="1"/>
    </xf>
    <xf numFmtId="0" fontId="7" fillId="0" borderId="0" xfId="0" applyNumberFormat="1" applyFont="1" applyAlignment="1">
      <alignment horizontal="center" vertical="center" wrapText="1" shrinkToFit="1" readingOrder="1"/>
    </xf>
    <xf numFmtId="0" fontId="8" fillId="0" borderId="0" xfId="0" applyNumberFormat="1" applyFont="1" applyAlignment="1">
      <alignment horizontal="left" vertical="center" wrapText="1" shrinkToFit="1" readingOrder="1"/>
    </xf>
    <xf numFmtId="0" fontId="9" fillId="0" borderId="0" xfId="0" applyNumberFormat="1" applyFont="1" applyAlignment="1">
      <alignment horizontal="left" vertical="center" wrapText="1" shrinkToFit="1" readingOrder="1"/>
    </xf>
    <xf numFmtId="0" fontId="8" fillId="3" borderId="1" xfId="0" applyNumberFormat="1" applyFont="1" applyFill="1" applyBorder="1" applyAlignment="1">
      <alignment horizontal="center" vertical="center" wrapText="1" shrinkToFit="1" readingOrder="1"/>
    </xf>
    <xf numFmtId="0" fontId="8" fillId="3" borderId="6" xfId="0" applyNumberFormat="1" applyFont="1" applyFill="1" applyBorder="1" applyAlignment="1">
      <alignment horizontal="center" vertical="center" wrapText="1" shrinkToFit="1" readingOrder="1"/>
    </xf>
    <xf numFmtId="0" fontId="8" fillId="5" borderId="8" xfId="0" applyNumberFormat="1" applyFont="1" applyFill="1" applyBorder="1" applyAlignment="1">
      <alignment horizontal="center" vertical="center" wrapText="1" shrinkToFit="1" readingOrder="1"/>
    </xf>
    <xf numFmtId="0" fontId="9" fillId="3" borderId="1" xfId="0" applyNumberFormat="1" applyFont="1" applyFill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8" fillId="0" borderId="0" xfId="0" applyNumberFormat="1" applyFont="1" applyAlignment="1">
      <alignment horizontal="center" vertical="center" wrapText="1" shrinkToFit="1" readingOrder="1"/>
    </xf>
    <xf numFmtId="49" fontId="5" fillId="0" borderId="0" xfId="0" applyNumberFormat="1" applyFont="1" applyAlignment="1">
      <alignment horizontal="left" vertical="center" wrapText="1" shrinkToFit="1" readingOrder="1"/>
    </xf>
    <xf numFmtId="0" fontId="2" fillId="3" borderId="12" xfId="0" applyNumberFormat="1" applyFont="1" applyFill="1" applyBorder="1" applyAlignment="1">
      <alignment horizontal="center" vertical="center" wrapText="1" shrinkToFit="1" readingOrder="1"/>
    </xf>
    <xf numFmtId="0" fontId="2" fillId="3" borderId="12" xfId="0" applyNumberFormat="1" applyFont="1" applyFill="1" applyBorder="1" applyAlignment="1">
      <alignment horizontal="center" vertical="center" wrapText="1" shrinkToFit="1" readingOrder="1"/>
    </xf>
    <xf numFmtId="0" fontId="12" fillId="4" borderId="12" xfId="0" applyNumberFormat="1" applyFont="1" applyFill="1" applyBorder="1" applyAlignment="1">
      <alignment horizontal="left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  <xf numFmtId="4" fontId="14" fillId="0" borderId="13" xfId="0" applyNumberFormat="1" applyFont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 wrapText="1" shrinkToFit="1" readingOrder="1"/>
    </xf>
    <xf numFmtId="0" fontId="2" fillId="3" borderId="10" xfId="0" applyNumberFormat="1" applyFont="1" applyFill="1" applyBorder="1" applyAlignment="1">
      <alignment horizontal="center" vertical="center" wrapText="1" shrinkToFit="1" readingOrder="1"/>
    </xf>
    <xf numFmtId="164" fontId="5" fillId="0" borderId="10" xfId="0" applyNumberFormat="1" applyFont="1" applyBorder="1" applyAlignment="1">
      <alignment horizontal="center" vertical="center" wrapText="1" shrinkToFit="1" readingOrder="1"/>
    </xf>
    <xf numFmtId="164" fontId="12" fillId="4" borderId="10" xfId="0" applyNumberFormat="1" applyFont="1" applyFill="1" applyBorder="1" applyAlignment="1">
      <alignment horizontal="center" vertical="center" wrapText="1" shrinkToFit="1" readingOrder="1"/>
    </xf>
  </cellXfs>
  <cellStyles count="1"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8</xdr:row>
      <xdr:rowOff>0</xdr:rowOff>
    </xdr:from>
    <xdr:ext cx="2562225" cy="742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0</xdr:rowOff>
    </xdr:from>
    <xdr:ext cx="2295525" cy="723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tar-pro.ru/Proxy/DrugKTRU?code=21.20.10.236-000005-1-00224-0000000000000" TargetMode="External"/><Relationship Id="rId3" Type="http://schemas.openxmlformats.org/officeDocument/2006/relationships/hyperlink" Target="https://star-pro.ru/Proxy/DrugKTRU?code=21.20.10.235-000015-1-00294-0000000000000" TargetMode="External"/><Relationship Id="rId7" Type="http://schemas.openxmlformats.org/officeDocument/2006/relationships/hyperlink" Target="https://star-pro.ru/Proxy/DrugKTRU?code=21.20.10.236-000005-1-00166-0000000000000" TargetMode="External"/><Relationship Id="rId2" Type="http://schemas.openxmlformats.org/officeDocument/2006/relationships/hyperlink" Target="https://star-pro.ru/Proxy/DrugKTRU?code=21.20.10.236-000033-1-00233-0000000000000" TargetMode="External"/><Relationship Id="rId1" Type="http://schemas.openxmlformats.org/officeDocument/2006/relationships/hyperlink" Target="https://star-pro.ru/Proxy/DrugKTRU?code=21.20.10.236-000033-1-00159-0000000000000" TargetMode="External"/><Relationship Id="rId6" Type="http://schemas.openxmlformats.org/officeDocument/2006/relationships/hyperlink" Target="https://star-pro.ru/Proxy/DrugKTRU?code=21.20.10.235-000019-1-00288-0000000000000" TargetMode="External"/><Relationship Id="rId5" Type="http://schemas.openxmlformats.org/officeDocument/2006/relationships/hyperlink" Target="https://star-pro.ru/Proxy/DrugKTRU?code=21.20.10.236-000013-1-00095-0000000000000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star-pro.ru/Proxy/DrugKTRU?code=21.20.10.235-000020-1-00034-0000000000000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zakupki.gov.ru/epz/contract/contractCard/process-info.html?reestrNumber=278133386172300004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" TargetMode="External"/><Relationship Id="rId13" Type="http://schemas.openxmlformats.org/officeDocument/2006/relationships/hyperlink" Target="http://zakupki.gov.ru/epz/contract/contractCard/common-info.html?reestrNumber=" TargetMode="External"/><Relationship Id="rId18" Type="http://schemas.openxmlformats.org/officeDocument/2006/relationships/hyperlink" Target="http://zakupki.gov.ru/epz/contract/contractCard/common-info.html?reestrNumber=2782600717923000077" TargetMode="External"/><Relationship Id="rId3" Type="http://schemas.openxmlformats.org/officeDocument/2006/relationships/hyperlink" Target="http://zakupki.gov.ru/epz/contract/contractCard/common-info.html?reestrNumber=" TargetMode="External"/><Relationship Id="rId21" Type="http://schemas.openxmlformats.org/officeDocument/2006/relationships/hyperlink" Target="http://zakupki.gov.ru/epz/contract/contractCard/common-info.html?reestrNumber=" TargetMode="External"/><Relationship Id="rId7" Type="http://schemas.openxmlformats.org/officeDocument/2006/relationships/hyperlink" Target="http://zakupki.gov.ru/epz/contract/contractCard/common-info.html?reestrNumber=" TargetMode="External"/><Relationship Id="rId12" Type="http://schemas.openxmlformats.org/officeDocument/2006/relationships/hyperlink" Target="http://zakupki.gov.ru/epz/contract/contractCard/common-info.html?reestrNumber=" TargetMode="External"/><Relationship Id="rId17" Type="http://schemas.openxmlformats.org/officeDocument/2006/relationships/hyperlink" Target="http://zakupki.gov.ru/epz/contract/contractCard/common-info.html?reestrNumber=2780602382423000016" TargetMode="External"/><Relationship Id="rId2" Type="http://schemas.openxmlformats.org/officeDocument/2006/relationships/hyperlink" Target="http://zakupki.gov.ru/epz/contract/contractCard/common-info.html?reestrNumber=" TargetMode="External"/><Relationship Id="rId16" Type="http://schemas.openxmlformats.org/officeDocument/2006/relationships/hyperlink" Target="http://zakupki.gov.ru/epz/contract/contractCard/common-info.html?reestrNumber=2781310355924000017" TargetMode="External"/><Relationship Id="rId20" Type="http://schemas.openxmlformats.org/officeDocument/2006/relationships/hyperlink" Target="http://zakupki.gov.ru/epz/contract/contractCard/common-info.html?reestrNumber=" TargetMode="External"/><Relationship Id="rId1" Type="http://schemas.openxmlformats.org/officeDocument/2006/relationships/hyperlink" Target="http://zakupki.gov.ru/epz/contract/contractCard/common-info.html?reestrNumber=" TargetMode="External"/><Relationship Id="rId6" Type="http://schemas.openxmlformats.org/officeDocument/2006/relationships/hyperlink" Target="http://zakupki.gov.ru/epz/contract/contractCard/common-info.html?reestrNumber=" TargetMode="External"/><Relationship Id="rId11" Type="http://schemas.openxmlformats.org/officeDocument/2006/relationships/hyperlink" Target="http://zakupki.gov.ru/epz/contract/contractCard/common-info.html?reestrNumber=" TargetMode="External"/><Relationship Id="rId24" Type="http://schemas.openxmlformats.org/officeDocument/2006/relationships/hyperlink" Target="http://zakupki.gov.ru/epz/contract/contractCard/common-info.html?reestrNumber=2782506561123000108" TargetMode="External"/><Relationship Id="rId5" Type="http://schemas.openxmlformats.org/officeDocument/2006/relationships/hyperlink" Target="http://zakupki.gov.ru/epz/contract/contractCard/common-info.html?reestrNumber=" TargetMode="External"/><Relationship Id="rId15" Type="http://schemas.openxmlformats.org/officeDocument/2006/relationships/hyperlink" Target="http://zakupki.gov.ru/epz/contract/contractCard/common-info.html?reestrNumber=" TargetMode="External"/><Relationship Id="rId23" Type="http://schemas.openxmlformats.org/officeDocument/2006/relationships/hyperlink" Target="http://zakupki.gov.ru/epz/contract/contractCard/common-info.html?reestrNumber=2780100136923000230" TargetMode="External"/><Relationship Id="rId10" Type="http://schemas.openxmlformats.org/officeDocument/2006/relationships/hyperlink" Target="http://zakupki.gov.ru/epz/contract/contractCard/common-info.html?reestrNumber=" TargetMode="External"/><Relationship Id="rId19" Type="http://schemas.openxmlformats.org/officeDocument/2006/relationships/hyperlink" Target="http://zakupki.gov.ru/epz/contract/contractCard/common-info.html?reestrNumber=" TargetMode="External"/><Relationship Id="rId4" Type="http://schemas.openxmlformats.org/officeDocument/2006/relationships/hyperlink" Target="http://zakupki.gov.ru/epz/contract/contractCard/common-info.html?reestrNumber=" TargetMode="External"/><Relationship Id="rId9" Type="http://schemas.openxmlformats.org/officeDocument/2006/relationships/hyperlink" Target="http://zakupki.gov.ru/epz/contract/contractCard/common-info.html?reestrNumber=" TargetMode="External"/><Relationship Id="rId14" Type="http://schemas.openxmlformats.org/officeDocument/2006/relationships/hyperlink" Target="http://zakupki.gov.ru/epz/contract/contractCard/common-info.html?reestrNumber=" TargetMode="External"/><Relationship Id="rId22" Type="http://schemas.openxmlformats.org/officeDocument/2006/relationships/hyperlink" Target="http://zakupki.gov.ru/epz/contract/contractCard/common-info.html?reestrNumber=27801001369230002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W33"/>
  <sheetViews>
    <sheetView tabSelected="1" topLeftCell="O12" zoomScale="130" zoomScaleNormal="130" workbookViewId="0">
      <selection activeCell="Z20" sqref="Z20"/>
    </sheetView>
  </sheetViews>
  <sheetFormatPr defaultRowHeight="15" x14ac:dyDescent="0.25"/>
  <cols>
    <col min="1" max="1" width="5.140625" style="1" customWidth="1"/>
    <col min="2" max="2" width="15.85546875" style="1" customWidth="1"/>
    <col min="3" max="3" width="2.85546875" style="1" customWidth="1"/>
    <col min="4" max="4" width="13.140625" style="1" customWidth="1"/>
    <col min="5" max="5" width="22.140625" style="1" customWidth="1"/>
    <col min="6" max="6" width="3.140625" style="1" customWidth="1"/>
    <col min="7" max="7" width="11.7109375" style="1" customWidth="1"/>
    <col min="8" max="8" width="10.28515625" style="1" customWidth="1"/>
    <col min="9" max="9" width="9.42578125" style="1" customWidth="1"/>
    <col min="10" max="10" width="10" style="1" customWidth="1"/>
    <col min="11" max="11" width="12" style="25" customWidth="1"/>
    <col min="12" max="12" width="10.140625" style="1" customWidth="1"/>
    <col min="13" max="16" width="15.140625" style="1" customWidth="1"/>
    <col min="17" max="17" width="13.28515625" style="1" customWidth="1"/>
    <col min="18" max="18" width="12" style="1" customWidth="1"/>
    <col min="19" max="19" width="7.5703125" style="1" customWidth="1"/>
    <col min="20" max="20" width="20.28515625" style="1" customWidth="1"/>
    <col min="21" max="21" width="13.7109375" style="1" customWidth="1"/>
    <col min="22" max="22" width="12.7109375" hidden="1" customWidth="1"/>
    <col min="23" max="23" width="0" hidden="1" customWidth="1"/>
  </cols>
  <sheetData>
    <row r="1" spans="1:21" ht="18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ht="16.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21" ht="18" customHeight="1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21" ht="19.5" customHeight="1" x14ac:dyDescent="0.25">
      <c r="A4" s="37" t="s">
        <v>2</v>
      </c>
      <c r="B4" s="37"/>
      <c r="C4" s="37"/>
      <c r="D4" s="37"/>
      <c r="E4" s="37"/>
      <c r="F4" s="37"/>
      <c r="G4" s="37"/>
      <c r="H4" s="39" t="s">
        <v>3</v>
      </c>
      <c r="I4" s="39"/>
      <c r="J4" s="39"/>
      <c r="K4" s="39"/>
      <c r="L4" s="39"/>
      <c r="M4" s="39"/>
      <c r="N4" s="39"/>
    </row>
    <row r="5" spans="1:21" ht="16.5" customHeight="1" x14ac:dyDescent="0.25">
      <c r="H5" s="39"/>
      <c r="I5" s="39"/>
      <c r="J5" s="39"/>
      <c r="K5" s="39"/>
      <c r="L5" s="39"/>
      <c r="M5" s="39"/>
      <c r="N5" s="39"/>
      <c r="T5" s="2" t="s">
        <v>4</v>
      </c>
    </row>
    <row r="6" spans="1:21" ht="19.5" customHeight="1" x14ac:dyDescent="0.25">
      <c r="A6" s="37" t="s">
        <v>5</v>
      </c>
      <c r="B6" s="37"/>
      <c r="C6" s="37"/>
      <c r="D6" s="37"/>
      <c r="E6" s="37"/>
      <c r="F6" s="37"/>
      <c r="G6" s="37"/>
      <c r="H6" s="39" t="s">
        <v>6</v>
      </c>
      <c r="I6" s="39"/>
      <c r="J6" s="39"/>
      <c r="K6" s="39"/>
      <c r="L6" s="39"/>
      <c r="M6" s="39"/>
      <c r="N6" s="39"/>
    </row>
    <row r="7" spans="1:21" ht="19.5" customHeight="1" x14ac:dyDescent="0.25">
      <c r="A7" s="37" t="s">
        <v>7</v>
      </c>
      <c r="B7" s="37"/>
      <c r="C7" s="37"/>
      <c r="D7" s="37"/>
      <c r="E7" s="37"/>
      <c r="F7" s="37"/>
      <c r="G7" s="37"/>
      <c r="H7" s="40" t="s">
        <v>8</v>
      </c>
      <c r="I7" s="40"/>
      <c r="J7" s="40"/>
      <c r="K7" s="40"/>
      <c r="L7" s="40"/>
      <c r="M7" s="40"/>
      <c r="N7" s="40"/>
    </row>
    <row r="8" spans="1:21" ht="19.5" customHeight="1" x14ac:dyDescent="0.25">
      <c r="A8" s="37" t="s">
        <v>9</v>
      </c>
      <c r="B8" s="37"/>
      <c r="C8" s="37"/>
      <c r="D8" s="37"/>
      <c r="E8" s="37"/>
      <c r="F8" s="37"/>
      <c r="G8" s="37"/>
      <c r="H8" s="39" t="s">
        <v>10</v>
      </c>
      <c r="I8" s="39"/>
      <c r="J8" s="39"/>
      <c r="K8" s="39"/>
      <c r="L8" s="39"/>
      <c r="M8" s="39"/>
      <c r="N8" s="39"/>
    </row>
    <row r="9" spans="1:21" ht="19.5" customHeight="1" x14ac:dyDescent="0.25">
      <c r="A9" s="37"/>
      <c r="B9" s="37"/>
      <c r="C9" s="37"/>
    </row>
    <row r="10" spans="1:21" ht="19.5" customHeight="1" x14ac:dyDescent="0.25">
      <c r="A10" s="37" t="s">
        <v>11</v>
      </c>
      <c r="B10" s="37"/>
      <c r="C10" s="37"/>
    </row>
    <row r="11" spans="1:21" ht="19.5" customHeight="1" x14ac:dyDescent="0.25">
      <c r="A11" s="40" t="s">
        <v>12</v>
      </c>
      <c r="B11" s="40"/>
      <c r="C11" s="40"/>
    </row>
    <row r="12" spans="1:21" ht="19.5" customHeight="1" x14ac:dyDescent="0.25">
      <c r="A12" s="40" t="s">
        <v>13</v>
      </c>
      <c r="B12" s="40"/>
      <c r="C12" s="40"/>
      <c r="D12" s="40"/>
      <c r="E12" s="40"/>
      <c r="F12" s="40"/>
      <c r="G12" s="40"/>
      <c r="H12" s="40"/>
      <c r="I12" s="40"/>
      <c r="J12" s="40"/>
    </row>
    <row r="13" spans="1:21" ht="19.5" customHeight="1" x14ac:dyDescent="0.25">
      <c r="A13" s="40" t="s">
        <v>14</v>
      </c>
      <c r="B13" s="40"/>
      <c r="C13" s="40"/>
      <c r="D13" s="40"/>
      <c r="E13" s="40"/>
      <c r="F13" s="40"/>
      <c r="G13" s="40"/>
      <c r="H13" s="40"/>
      <c r="I13" s="40"/>
      <c r="J13" s="40"/>
    </row>
    <row r="14" spans="1:21" ht="19.5" customHeight="1" x14ac:dyDescent="0.25">
      <c r="A14" s="40" t="s">
        <v>15</v>
      </c>
      <c r="B14" s="40"/>
      <c r="C14" s="40"/>
      <c r="D14" s="40"/>
      <c r="E14" s="40"/>
      <c r="F14" s="40"/>
      <c r="G14" s="40"/>
      <c r="H14" s="40"/>
      <c r="I14" s="40"/>
      <c r="J14" s="40"/>
    </row>
    <row r="15" spans="1:21" ht="19.5" customHeight="1" x14ac:dyDescent="0.25">
      <c r="A15" s="37" t="s">
        <v>16</v>
      </c>
      <c r="B15" s="37"/>
      <c r="C15" s="37"/>
      <c r="D15" s="37"/>
      <c r="E15" s="37"/>
      <c r="F15" s="37"/>
      <c r="G15" s="37"/>
      <c r="H15" s="39" t="s">
        <v>17</v>
      </c>
      <c r="I15" s="39"/>
      <c r="J15" s="39"/>
      <c r="K15" s="39"/>
      <c r="L15" s="39"/>
      <c r="M15" s="39"/>
      <c r="N15" s="39"/>
    </row>
    <row r="16" spans="1:21" ht="18.75" customHeight="1" x14ac:dyDescent="0.25">
      <c r="A16" s="37" t="s">
        <v>18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23" ht="48" customHeight="1" x14ac:dyDescent="0.25">
      <c r="A17" s="40" t="s">
        <v>19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</row>
    <row r="18" spans="1:23" ht="11.25" customHeight="1" x14ac:dyDescent="0.25"/>
    <row r="19" spans="1:23" ht="36" customHeight="1" x14ac:dyDescent="0.25">
      <c r="A19" s="30" t="s">
        <v>20</v>
      </c>
      <c r="B19" s="30" t="s">
        <v>21</v>
      </c>
      <c r="C19" s="30" t="s">
        <v>22</v>
      </c>
      <c r="D19" s="30"/>
      <c r="E19" s="30" t="s">
        <v>23</v>
      </c>
      <c r="F19" s="30" t="s">
        <v>24</v>
      </c>
      <c r="G19" s="30"/>
      <c r="H19" s="30" t="s">
        <v>25</v>
      </c>
      <c r="I19" s="30" t="s">
        <v>26</v>
      </c>
      <c r="J19" s="30" t="s">
        <v>27</v>
      </c>
      <c r="K19" s="30" t="s">
        <v>28</v>
      </c>
      <c r="L19" s="30"/>
      <c r="M19" s="30" t="s">
        <v>29</v>
      </c>
      <c r="N19" s="30"/>
      <c r="O19" s="30"/>
      <c r="P19" s="30"/>
      <c r="Q19" s="30" t="s">
        <v>30</v>
      </c>
      <c r="R19" s="30" t="s">
        <v>31</v>
      </c>
      <c r="S19" s="30" t="s">
        <v>32</v>
      </c>
      <c r="T19" s="52" t="s">
        <v>33</v>
      </c>
      <c r="U19" s="58" t="s">
        <v>34</v>
      </c>
      <c r="V19" s="55" t="s">
        <v>212</v>
      </c>
      <c r="W19" s="30" t="s">
        <v>213</v>
      </c>
    </row>
    <row r="20" spans="1:23" ht="49.5" customHeight="1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26" t="s">
        <v>35</v>
      </c>
      <c r="L20" s="3" t="s">
        <v>36</v>
      </c>
      <c r="M20" s="3" t="s">
        <v>37</v>
      </c>
      <c r="N20" s="3" t="s">
        <v>38</v>
      </c>
      <c r="O20" s="3" t="s">
        <v>39</v>
      </c>
      <c r="P20" s="3" t="s">
        <v>40</v>
      </c>
      <c r="Q20" s="30"/>
      <c r="R20" s="30"/>
      <c r="S20" s="30"/>
      <c r="T20" s="52"/>
      <c r="U20" s="58"/>
      <c r="V20" s="55"/>
      <c r="W20" s="30"/>
    </row>
    <row r="21" spans="1:23" ht="16.5" customHeight="1" x14ac:dyDescent="0.25">
      <c r="A21" s="3">
        <v>1</v>
      </c>
      <c r="B21" s="3">
        <v>2</v>
      </c>
      <c r="C21" s="30">
        <v>3</v>
      </c>
      <c r="D21" s="30"/>
      <c r="E21" s="3">
        <v>4</v>
      </c>
      <c r="F21" s="30">
        <v>5</v>
      </c>
      <c r="G21" s="30"/>
      <c r="H21" s="3">
        <v>6</v>
      </c>
      <c r="I21" s="3">
        <v>7</v>
      </c>
      <c r="J21" s="3">
        <v>8</v>
      </c>
      <c r="K21" s="26">
        <v>9</v>
      </c>
      <c r="L21" s="3">
        <v>10</v>
      </c>
      <c r="M21" s="3">
        <v>11</v>
      </c>
      <c r="N21" s="3">
        <v>12</v>
      </c>
      <c r="O21" s="3">
        <v>13</v>
      </c>
      <c r="P21" s="3">
        <v>14</v>
      </c>
      <c r="Q21" s="3">
        <v>15</v>
      </c>
      <c r="R21" s="3">
        <v>16</v>
      </c>
      <c r="S21" s="3">
        <v>17</v>
      </c>
      <c r="T21" s="53">
        <v>18</v>
      </c>
      <c r="U21" s="59">
        <v>19</v>
      </c>
      <c r="V21" s="56">
        <v>20</v>
      </c>
      <c r="W21" s="23">
        <v>21</v>
      </c>
    </row>
    <row r="22" spans="1:23" ht="44.25" customHeight="1" x14ac:dyDescent="0.25">
      <c r="A22" s="4">
        <v>1</v>
      </c>
      <c r="B22" s="5" t="s">
        <v>41</v>
      </c>
      <c r="C22" s="31" t="s">
        <v>42</v>
      </c>
      <c r="D22" s="31"/>
      <c r="E22" s="5" t="s">
        <v>43</v>
      </c>
      <c r="F22" s="32" t="s">
        <v>44</v>
      </c>
      <c r="G22" s="32"/>
      <c r="H22" s="5" t="s">
        <v>45</v>
      </c>
      <c r="I22" s="5" t="s">
        <v>46</v>
      </c>
      <c r="J22" s="5" t="s">
        <v>46</v>
      </c>
      <c r="K22" s="27">
        <v>896</v>
      </c>
      <c r="L22" s="5" t="s">
        <v>45</v>
      </c>
      <c r="M22" s="6">
        <f>IF('Метод ср.взвеш. цены'!M13&gt;0,'Метод ср.взвеш. цены'!M13,TEXT(VALUE('Метод ср.взвеш. цены'!M13),"#"))</f>
        <v>18.2</v>
      </c>
      <c r="N22" s="6">
        <f>IF('Анализ рынка'!L15&gt;0,'Анализ рынка'!L15,TEXT(VALUE('Анализ рынка'!L15),"#"))</f>
        <v>50.75</v>
      </c>
      <c r="O22" s="6" t="str">
        <f>IF('Реестр пред. отп. цен на ЖНВЛП'!Q11&gt;0,'Реестр пред. отп. цен на ЖНВЛП'!Q11,TEXT(VALUE('Реестр пред. отп. цен на ЖНВЛП'!Q11),"#"))</f>
        <v/>
      </c>
      <c r="P22" s="6"/>
      <c r="Q22" s="6">
        <f t="array" ref="Q22">ROUNDDOWN(MIN(IF(M22:P22 &lt;&gt; 0, M22:P22)),2)</f>
        <v>18.2</v>
      </c>
      <c r="R22" s="6">
        <v>0</v>
      </c>
      <c r="S22" s="6">
        <v>10</v>
      </c>
      <c r="T22" s="28">
        <f t="shared" ref="T22:T29" si="0">ROUNDDOWN(Q22*(1+R22*0.01)*(1+S22*0.01),2)</f>
        <v>20.02</v>
      </c>
      <c r="U22" s="60">
        <f t="shared" ref="U22:U29" si="1">ROUNDDOWN(K22*T22,2)</f>
        <v>17937.919999999998</v>
      </c>
      <c r="V22" s="57">
        <v>560.55999999999995</v>
      </c>
      <c r="W22" s="29">
        <v>32</v>
      </c>
    </row>
    <row r="23" spans="1:23" ht="44.25" customHeight="1" x14ac:dyDescent="0.25">
      <c r="A23" s="4">
        <v>2</v>
      </c>
      <c r="B23" s="5" t="s">
        <v>41</v>
      </c>
      <c r="C23" s="31" t="s">
        <v>47</v>
      </c>
      <c r="D23" s="31"/>
      <c r="E23" s="5" t="s">
        <v>43</v>
      </c>
      <c r="F23" s="32" t="s">
        <v>48</v>
      </c>
      <c r="G23" s="32"/>
      <c r="H23" s="5" t="s">
        <v>45</v>
      </c>
      <c r="I23" s="5" t="s">
        <v>46</v>
      </c>
      <c r="J23" s="5" t="s">
        <v>46</v>
      </c>
      <c r="K23" s="27">
        <v>900</v>
      </c>
      <c r="L23" s="5" t="s">
        <v>45</v>
      </c>
      <c r="M23" s="6">
        <f>IF('Метод ср.взвеш. цены'!M18&gt;0,'Метод ср.взвеш. цены'!M18,TEXT(VALUE('Метод ср.взвеш. цены'!M18),"#"))</f>
        <v>13.06</v>
      </c>
      <c r="N23" s="6">
        <f>IF('Анализ рынка'!L27&gt;0,'Анализ рынка'!L27,TEXT(VALUE('Анализ рынка'!L27),"#"))</f>
        <v>29.55</v>
      </c>
      <c r="O23" s="6" t="str">
        <f>IF('Реестр пред. отп. цен на ЖНВЛП'!Q19&gt;0,'Реестр пред. отп. цен на ЖНВЛП'!Q19,TEXT(VALUE('Реестр пред. отп. цен на ЖНВЛП'!Q19),"#"))</f>
        <v/>
      </c>
      <c r="P23" s="6"/>
      <c r="Q23" s="6">
        <f t="array" ref="Q23">ROUNDDOWN(MIN(IF(M23:P23 &lt;&gt; 0, M23:P23)),2)</f>
        <v>13.06</v>
      </c>
      <c r="R23" s="6">
        <v>0</v>
      </c>
      <c r="S23" s="6">
        <v>10</v>
      </c>
      <c r="T23" s="28">
        <f t="shared" si="0"/>
        <v>14.36</v>
      </c>
      <c r="U23" s="60">
        <f t="shared" si="1"/>
        <v>12924</v>
      </c>
      <c r="V23" s="57">
        <v>430.8</v>
      </c>
      <c r="W23" s="29">
        <v>30</v>
      </c>
    </row>
    <row r="24" spans="1:23" ht="54.75" customHeight="1" x14ac:dyDescent="0.25">
      <c r="A24" s="4">
        <v>3</v>
      </c>
      <c r="B24" s="5" t="s">
        <v>49</v>
      </c>
      <c r="C24" s="31" t="s">
        <v>50</v>
      </c>
      <c r="D24" s="31"/>
      <c r="E24" s="5" t="s">
        <v>51</v>
      </c>
      <c r="F24" s="32" t="s">
        <v>52</v>
      </c>
      <c r="G24" s="32"/>
      <c r="H24" s="5" t="s">
        <v>53</v>
      </c>
      <c r="I24" s="5" t="s">
        <v>54</v>
      </c>
      <c r="J24" s="5" t="s">
        <v>46</v>
      </c>
      <c r="K24" s="27">
        <v>100</v>
      </c>
      <c r="L24" s="5" t="s">
        <v>53</v>
      </c>
      <c r="M24" s="6" t="str">
        <f>IF('Метод ср.взвеш. цены'!M23&gt;0,'Метод ср.взвеш. цены'!M23,TEXT(VALUE('Метод ср.взвеш. цены'!M23),"#"))</f>
        <v/>
      </c>
      <c r="N24" s="6">
        <f>IF('Анализ рынка'!L39&gt;0,'Анализ рынка'!L39,TEXT(VALUE('Анализ рынка'!L39),"#"))</f>
        <v>14.52</v>
      </c>
      <c r="O24" s="6">
        <f>IF('Реестр пред. отп. цен на ЖНВЛП'!Q39&gt;0,'Реестр пред. отп. цен на ЖНВЛП'!Q39,TEXT(VALUE('Реестр пред. отп. цен на ЖНВЛП'!Q39),"#"))</f>
        <v>6.65</v>
      </c>
      <c r="P24" s="6"/>
      <c r="Q24" s="6">
        <f t="array" ref="Q24">ROUNDDOWN(MIN(IF(M24:P24 &lt;&gt; 0, M24:P24)),2)</f>
        <v>6.65</v>
      </c>
      <c r="R24" s="6">
        <v>12</v>
      </c>
      <c r="S24" s="6">
        <v>10</v>
      </c>
      <c r="T24" s="28">
        <f t="shared" si="0"/>
        <v>8.19</v>
      </c>
      <c r="U24" s="60">
        <f t="shared" si="1"/>
        <v>819</v>
      </c>
      <c r="V24" s="57">
        <v>81.900000000000006</v>
      </c>
      <c r="W24" s="29">
        <v>10</v>
      </c>
    </row>
    <row r="25" spans="1:23" ht="44.25" customHeight="1" x14ac:dyDescent="0.25">
      <c r="A25" s="4">
        <v>4</v>
      </c>
      <c r="B25" s="5" t="s">
        <v>55</v>
      </c>
      <c r="C25" s="31" t="s">
        <v>56</v>
      </c>
      <c r="D25" s="31"/>
      <c r="E25" s="5" t="s">
        <v>57</v>
      </c>
      <c r="F25" s="32" t="s">
        <v>58</v>
      </c>
      <c r="G25" s="32"/>
      <c r="H25" s="5" t="s">
        <v>45</v>
      </c>
      <c r="I25" s="5" t="s">
        <v>54</v>
      </c>
      <c r="J25" s="5" t="s">
        <v>46</v>
      </c>
      <c r="K25" s="27">
        <v>600</v>
      </c>
      <c r="L25" s="5" t="s">
        <v>45</v>
      </c>
      <c r="M25" s="6" t="str">
        <f>IF('Метод ср.взвеш. цены'!M28&gt;0,'Метод ср.взвеш. цены'!M28,TEXT(VALUE('Метод ср.взвеш. цены'!M28),"#"))</f>
        <v/>
      </c>
      <c r="N25" s="6">
        <f>IF('Анализ рынка'!L51&gt;0,'Анализ рынка'!L51,TEXT(VALUE('Анализ рынка'!L51),"#"))</f>
        <v>11.96</v>
      </c>
      <c r="O25" s="6">
        <f>IF('Реестр пред. отп. цен на ЖНВЛП'!Q67&gt;0,'Реестр пред. отп. цен на ЖНВЛП'!Q67,TEXT(VALUE('Реестр пред. отп. цен на ЖНВЛП'!Q67),"#"))</f>
        <v>4</v>
      </c>
      <c r="P25" s="6"/>
      <c r="Q25" s="6">
        <f t="array" ref="Q25">ROUNDDOWN(MIN(IF(M25:P25 &lt;&gt; 0, M25:P25)),2)</f>
        <v>4</v>
      </c>
      <c r="R25" s="6">
        <v>10</v>
      </c>
      <c r="S25" s="6">
        <v>10</v>
      </c>
      <c r="T25" s="28">
        <f t="shared" si="0"/>
        <v>4.84</v>
      </c>
      <c r="U25" s="60">
        <f t="shared" si="1"/>
        <v>2904</v>
      </c>
      <c r="V25" s="57">
        <v>290.39999999999998</v>
      </c>
      <c r="W25" s="29">
        <v>10</v>
      </c>
    </row>
    <row r="26" spans="1:23" ht="55.5" customHeight="1" x14ac:dyDescent="0.25">
      <c r="A26" s="4">
        <v>5</v>
      </c>
      <c r="B26" s="5" t="s">
        <v>59</v>
      </c>
      <c r="C26" s="31" t="s">
        <v>60</v>
      </c>
      <c r="D26" s="31"/>
      <c r="E26" s="5" t="s">
        <v>51</v>
      </c>
      <c r="F26" s="32" t="s">
        <v>61</v>
      </c>
      <c r="G26" s="32"/>
      <c r="H26" s="5" t="s">
        <v>53</v>
      </c>
      <c r="I26" s="5" t="s">
        <v>54</v>
      </c>
      <c r="J26" s="5" t="s">
        <v>46</v>
      </c>
      <c r="K26" s="27">
        <v>200</v>
      </c>
      <c r="L26" s="5" t="s">
        <v>53</v>
      </c>
      <c r="M26" s="6">
        <f>IF('Метод ср.взвеш. цены'!M33&gt;0,'Метод ср.взвеш. цены'!M33,TEXT(VALUE('Метод ср.взвеш. цены'!M33),"#"))</f>
        <v>4.13</v>
      </c>
      <c r="N26" s="6">
        <f>IF('Анализ рынка'!L63&gt;0,'Анализ рынка'!L63,TEXT(VALUE('Анализ рынка'!L63),"#"))</f>
        <v>3.99</v>
      </c>
      <c r="O26" s="6">
        <f>IF('Реестр пред. отп. цен на ЖНВЛП'!Q75&gt;0,'Реестр пред. отп. цен на ЖНВЛП'!Q75,TEXT(VALUE('Реестр пред. отп. цен на ЖНВЛП'!Q75),"#"))</f>
        <v>4.3</v>
      </c>
      <c r="P26" s="6"/>
      <c r="Q26" s="6">
        <f t="array" ref="Q26">ROUNDDOWN(MIN(IF(M26:P26 &lt;&gt; 0, M26:P26)),2)</f>
        <v>3.99</v>
      </c>
      <c r="R26" s="6">
        <v>18</v>
      </c>
      <c r="S26" s="6">
        <v>10</v>
      </c>
      <c r="T26" s="28">
        <f t="shared" si="0"/>
        <v>5.17</v>
      </c>
      <c r="U26" s="60">
        <f t="shared" si="1"/>
        <v>1034</v>
      </c>
      <c r="V26" s="57">
        <v>103.4</v>
      </c>
      <c r="W26" s="29">
        <v>10</v>
      </c>
    </row>
    <row r="27" spans="1:23" ht="66" customHeight="1" x14ac:dyDescent="0.25">
      <c r="A27" s="4">
        <v>6</v>
      </c>
      <c r="B27" s="5" t="s">
        <v>62</v>
      </c>
      <c r="C27" s="31" t="s">
        <v>63</v>
      </c>
      <c r="D27" s="31"/>
      <c r="E27" s="5" t="s">
        <v>64</v>
      </c>
      <c r="F27" s="32" t="s">
        <v>65</v>
      </c>
      <c r="G27" s="32"/>
      <c r="H27" s="5" t="s">
        <v>66</v>
      </c>
      <c r="I27" s="5" t="s">
        <v>54</v>
      </c>
      <c r="J27" s="5" t="s">
        <v>46</v>
      </c>
      <c r="K27" s="27">
        <v>1000</v>
      </c>
      <c r="L27" s="5" t="s">
        <v>66</v>
      </c>
      <c r="M27" s="6" t="str">
        <f>IF('Метод ср.взвеш. цены'!M38&gt;0,'Метод ср.взвеш. цены'!M38,TEXT(VALUE('Метод ср.взвеш. цены'!M38),"#"))</f>
        <v/>
      </c>
      <c r="N27" s="6">
        <f>IF('Анализ рынка'!L75&gt;0,'Анализ рынка'!L75,TEXT(VALUE('Анализ рынка'!L75),"#"))</f>
        <v>99.77</v>
      </c>
      <c r="O27" s="6">
        <f>IF('Реестр пред. отп. цен на ЖНВЛП'!Q83&gt;0,'Реестр пред. отп. цен на ЖНВЛП'!Q83,TEXT(VALUE('Реестр пред. отп. цен на ЖНВЛП'!Q83),"#"))</f>
        <v>93.81</v>
      </c>
      <c r="P27" s="6"/>
      <c r="Q27" s="6">
        <f t="array" ref="Q27">ROUNDDOWN(MIN(IF(M27:P27 &lt;&gt; 0, M27:P27)),2)</f>
        <v>93.81</v>
      </c>
      <c r="R27" s="6">
        <v>10</v>
      </c>
      <c r="S27" s="6">
        <v>10</v>
      </c>
      <c r="T27" s="28">
        <f t="shared" si="0"/>
        <v>113.51</v>
      </c>
      <c r="U27" s="60">
        <f t="shared" si="1"/>
        <v>113510</v>
      </c>
      <c r="V27" s="57">
        <v>5675.5</v>
      </c>
      <c r="W27" s="29">
        <v>20</v>
      </c>
    </row>
    <row r="28" spans="1:23" ht="44.25" customHeight="1" x14ac:dyDescent="0.25">
      <c r="A28" s="4">
        <v>7</v>
      </c>
      <c r="B28" s="5" t="s">
        <v>67</v>
      </c>
      <c r="C28" s="31" t="s">
        <v>68</v>
      </c>
      <c r="D28" s="31"/>
      <c r="E28" s="5" t="s">
        <v>57</v>
      </c>
      <c r="F28" s="32" t="s">
        <v>69</v>
      </c>
      <c r="G28" s="32"/>
      <c r="H28" s="5" t="s">
        <v>45</v>
      </c>
      <c r="I28" s="5" t="s">
        <v>46</v>
      </c>
      <c r="J28" s="5" t="s">
        <v>46</v>
      </c>
      <c r="K28" s="27">
        <v>420</v>
      </c>
      <c r="L28" s="5" t="s">
        <v>45</v>
      </c>
      <c r="M28" s="6" t="str">
        <f>IF('Метод ср.взвеш. цены'!M43&gt;0,'Метод ср.взвеш. цены'!M43,TEXT(VALUE('Метод ср.взвеш. цены'!M43),"#"))</f>
        <v/>
      </c>
      <c r="N28" s="6">
        <f>IF('Анализ рынка'!L87&gt;0,'Анализ рынка'!L87,TEXT(VALUE('Анализ рынка'!L87),"#"))</f>
        <v>13.1</v>
      </c>
      <c r="O28" s="6" t="str">
        <f>IF('Реестр пред. отп. цен на ЖНВЛП'!Q91&gt;0,'Реестр пред. отп. цен на ЖНВЛП'!Q91,TEXT(VALUE('Реестр пред. отп. цен на ЖНВЛП'!Q91),"#"))</f>
        <v/>
      </c>
      <c r="P28" s="6"/>
      <c r="Q28" s="6">
        <f t="array" ref="Q28">ROUNDDOWN(MIN(IF(M28:P28 &lt;&gt; 0, M28:P28)),2)</f>
        <v>13.1</v>
      </c>
      <c r="R28" s="6">
        <v>0</v>
      </c>
      <c r="S28" s="6">
        <v>10</v>
      </c>
      <c r="T28" s="28">
        <f t="shared" si="0"/>
        <v>14.41</v>
      </c>
      <c r="U28" s="60">
        <f t="shared" si="1"/>
        <v>6052.2</v>
      </c>
      <c r="V28" s="57">
        <v>403.48</v>
      </c>
      <c r="W28" s="29">
        <v>15</v>
      </c>
    </row>
    <row r="29" spans="1:23" ht="44.25" customHeight="1" x14ac:dyDescent="0.25">
      <c r="A29" s="4">
        <v>8</v>
      </c>
      <c r="B29" s="5" t="s">
        <v>67</v>
      </c>
      <c r="C29" s="31" t="s">
        <v>70</v>
      </c>
      <c r="D29" s="31"/>
      <c r="E29" s="5" t="s">
        <v>57</v>
      </c>
      <c r="F29" s="32" t="s">
        <v>71</v>
      </c>
      <c r="G29" s="32"/>
      <c r="H29" s="5" t="s">
        <v>45</v>
      </c>
      <c r="I29" s="5" t="s">
        <v>46</v>
      </c>
      <c r="J29" s="5" t="s">
        <v>46</v>
      </c>
      <c r="K29" s="27">
        <v>420</v>
      </c>
      <c r="L29" s="5" t="s">
        <v>45</v>
      </c>
      <c r="M29" s="6" t="str">
        <f>IF('Метод ср.взвеш. цены'!M48&gt;0,'Метод ср.взвеш. цены'!M48,TEXT(VALUE('Метод ср.взвеш. цены'!M48),"#"))</f>
        <v/>
      </c>
      <c r="N29" s="6">
        <f>IF('Анализ рынка'!L99&gt;0,'Анализ рынка'!L99,TEXT(VALUE('Анализ рынка'!L99),"#"))</f>
        <v>20.94</v>
      </c>
      <c r="O29" s="6" t="str">
        <f>IF('Реестр пред. отп. цен на ЖНВЛП'!Q99&gt;0,'Реестр пред. отп. цен на ЖНВЛП'!Q99,TEXT(VALUE('Реестр пред. отп. цен на ЖНВЛП'!Q99),"#"))</f>
        <v/>
      </c>
      <c r="P29" s="6"/>
      <c r="Q29" s="6">
        <f t="array" ref="Q29">ROUNDDOWN(MIN(IF(M29:P29 &lt;&gt; 0, M29:P29)),2)</f>
        <v>20.94</v>
      </c>
      <c r="R29" s="6">
        <v>0</v>
      </c>
      <c r="S29" s="6">
        <v>10</v>
      </c>
      <c r="T29" s="28">
        <f t="shared" si="0"/>
        <v>23.03</v>
      </c>
      <c r="U29" s="60">
        <f t="shared" si="1"/>
        <v>9672.6</v>
      </c>
      <c r="V29" s="57">
        <v>644.84</v>
      </c>
      <c r="W29" s="29">
        <v>15</v>
      </c>
    </row>
    <row r="30" spans="1:23" s="24" customFormat="1" ht="18" customHeight="1" x14ac:dyDescent="0.25">
      <c r="A30" s="33" t="s">
        <v>72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54"/>
      <c r="U30" s="61">
        <f>ROUNDDOWN(SUM(U22:U29),2)</f>
        <v>164853.72</v>
      </c>
    </row>
    <row r="31" spans="1:23" ht="32.25" customHeight="1" x14ac:dyDescent="0.25">
      <c r="A31" s="34" t="s">
        <v>73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</row>
    <row r="32" spans="1:23" ht="24" customHeight="1" x14ac:dyDescent="0.25">
      <c r="A32" s="35" t="s">
        <v>74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</row>
    <row r="33" spans="1:14" ht="23.25" customHeight="1" x14ac:dyDescent="0.25">
      <c r="A33" s="35" t="s">
        <v>75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</row>
  </sheetData>
  <mergeCells count="60">
    <mergeCell ref="A16:N16"/>
    <mergeCell ref="A17:N17"/>
    <mergeCell ref="T19:T20"/>
    <mergeCell ref="U19:U20"/>
    <mergeCell ref="C19:D20"/>
    <mergeCell ref="A19:A20"/>
    <mergeCell ref="B19:B20"/>
    <mergeCell ref="M19:P19"/>
    <mergeCell ref="Q19:Q20"/>
    <mergeCell ref="R19:R20"/>
    <mergeCell ref="S19:S20"/>
    <mergeCell ref="F19:G20"/>
    <mergeCell ref="A12:J12"/>
    <mergeCell ref="A13:J13"/>
    <mergeCell ref="A14:J14"/>
    <mergeCell ref="A15:G15"/>
    <mergeCell ref="H15:N15"/>
    <mergeCell ref="A33:N33"/>
    <mergeCell ref="A1:U1"/>
    <mergeCell ref="A2:N2"/>
    <mergeCell ref="A3:N3"/>
    <mergeCell ref="H4:N5"/>
    <mergeCell ref="A4:G4"/>
    <mergeCell ref="H6:N6"/>
    <mergeCell ref="A6:G6"/>
    <mergeCell ref="H7:N7"/>
    <mergeCell ref="A7:G7"/>
    <mergeCell ref="A8:G8"/>
    <mergeCell ref="H8:N8"/>
    <mergeCell ref="A9:C9"/>
    <mergeCell ref="A10:C10"/>
    <mergeCell ref="A11:C11"/>
    <mergeCell ref="K19:L19"/>
    <mergeCell ref="C29:D29"/>
    <mergeCell ref="F29:G29"/>
    <mergeCell ref="A30:T30"/>
    <mergeCell ref="A31:N31"/>
    <mergeCell ref="A32:N32"/>
    <mergeCell ref="C26:D26"/>
    <mergeCell ref="F26:G26"/>
    <mergeCell ref="C27:D27"/>
    <mergeCell ref="F27:G27"/>
    <mergeCell ref="F28:G28"/>
    <mergeCell ref="C28:D28"/>
    <mergeCell ref="C23:D23"/>
    <mergeCell ref="F23:G23"/>
    <mergeCell ref="F24:G24"/>
    <mergeCell ref="C24:D24"/>
    <mergeCell ref="C25:D25"/>
    <mergeCell ref="F25:G25"/>
    <mergeCell ref="V19:V20"/>
    <mergeCell ref="W19:W20"/>
    <mergeCell ref="C21:D21"/>
    <mergeCell ref="F21:G21"/>
    <mergeCell ref="C22:D22"/>
    <mergeCell ref="F22:G22"/>
    <mergeCell ref="J19:J20"/>
    <mergeCell ref="I19:I20"/>
    <mergeCell ref="H19:H20"/>
    <mergeCell ref="E19:E20"/>
  </mergeCells>
  <hyperlinks>
    <hyperlink ref="C22" r:id="rId1" xr:uid="{00000000-0004-0000-0000-000000000000}"/>
    <hyperlink ref="C23" r:id="rId2" xr:uid="{00000000-0004-0000-0000-000001000000}"/>
    <hyperlink ref="C24" r:id="rId3" xr:uid="{00000000-0004-0000-0000-000002000000}"/>
    <hyperlink ref="C25" r:id="rId4" xr:uid="{00000000-0004-0000-0000-000003000000}"/>
    <hyperlink ref="C26" r:id="rId5" xr:uid="{00000000-0004-0000-0000-000004000000}"/>
    <hyperlink ref="C27" r:id="rId6" xr:uid="{00000000-0004-0000-0000-000005000000}"/>
    <hyperlink ref="C28" r:id="rId7" xr:uid="{00000000-0004-0000-0000-000006000000}"/>
    <hyperlink ref="C29" r:id="rId8" xr:uid="{00000000-0004-0000-0000-000007000000}"/>
  </hyperlinks>
  <pageMargins left="0" right="0" top="0.26319443999999997" bottom="0.78333335999999998" header="0.3" footer="0.3"/>
  <pageSetup paperSize="9" fitToHeight="0" orientation="landscape" r:id="rId9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M48"/>
  <sheetViews>
    <sheetView workbookViewId="0"/>
  </sheetViews>
  <sheetFormatPr defaultRowHeight="15" x14ac:dyDescent="0.25"/>
  <cols>
    <col min="1" max="1" width="7.140625" style="1" customWidth="1"/>
    <col min="2" max="2" width="17.42578125" style="1" customWidth="1"/>
    <col min="3" max="3" width="19.140625" style="1" customWidth="1"/>
    <col min="4" max="4" width="15.28515625" style="1" customWidth="1"/>
    <col min="5" max="5" width="22.7109375" style="1" customWidth="1"/>
    <col min="6" max="6" width="17.28515625" style="1" customWidth="1"/>
    <col min="7" max="7" width="10.85546875" style="1" customWidth="1"/>
    <col min="8" max="8" width="12.7109375" style="1" customWidth="1"/>
    <col min="9" max="9" width="18.5703125" style="1" customWidth="1"/>
    <col min="10" max="10" width="16.28515625" style="1" customWidth="1"/>
    <col min="11" max="11" width="12.7109375" style="1" customWidth="1"/>
    <col min="12" max="12" width="22.7109375" style="1" customWidth="1"/>
    <col min="13" max="13" width="20.28515625" style="1" customWidth="1"/>
  </cols>
  <sheetData>
    <row r="1" spans="1:13" ht="18.7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19.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8.75" customHeight="1" x14ac:dyDescent="0.25">
      <c r="A3" s="43" t="s">
        <v>76</v>
      </c>
      <c r="B3" s="43"/>
      <c r="C3" s="43"/>
      <c r="D3" s="43"/>
      <c r="E3" s="44" t="s">
        <v>77</v>
      </c>
      <c r="F3" s="44"/>
      <c r="G3" s="44"/>
      <c r="H3" s="44"/>
      <c r="I3" s="44"/>
      <c r="J3" s="44"/>
      <c r="K3" s="44"/>
      <c r="L3" s="44"/>
      <c r="M3" s="44"/>
    </row>
    <row r="4" spans="1:13" ht="19.5" customHeight="1" x14ac:dyDescent="0.25">
      <c r="A4" s="43"/>
      <c r="B4" s="43"/>
    </row>
    <row r="5" spans="1:13" ht="18.75" customHeight="1" x14ac:dyDescent="0.25">
      <c r="A5" s="43" t="s">
        <v>11</v>
      </c>
      <c r="B5" s="43"/>
    </row>
    <row r="6" spans="1:13" ht="18.75" customHeight="1" x14ac:dyDescent="0.25">
      <c r="A6" s="44" t="s">
        <v>12</v>
      </c>
      <c r="B6" s="44"/>
    </row>
    <row r="7" spans="1:13" ht="19.5" customHeight="1" x14ac:dyDescent="0.25">
      <c r="A7" s="44" t="s">
        <v>78</v>
      </c>
      <c r="B7" s="44"/>
      <c r="C7" s="44"/>
      <c r="D7" s="44"/>
      <c r="E7" s="44"/>
      <c r="F7" s="44"/>
      <c r="G7" s="44"/>
    </row>
    <row r="8" spans="1:13" ht="18.75" customHeight="1" x14ac:dyDescent="0.25">
      <c r="A8" s="44" t="s">
        <v>79</v>
      </c>
      <c r="B8" s="44"/>
      <c r="C8" s="44"/>
      <c r="D8" s="44"/>
      <c r="E8" s="44"/>
      <c r="F8" s="44"/>
      <c r="G8" s="44"/>
    </row>
    <row r="9" spans="1:13" ht="38.25" customHeight="1" x14ac:dyDescent="0.25"/>
    <row r="10" spans="1:13" ht="48" customHeight="1" x14ac:dyDescent="0.25">
      <c r="A10" s="41" t="s">
        <v>20</v>
      </c>
      <c r="B10" s="41" t="s">
        <v>21</v>
      </c>
      <c r="C10" s="41" t="s">
        <v>23</v>
      </c>
      <c r="D10" s="41" t="s">
        <v>24</v>
      </c>
      <c r="E10" s="41" t="s">
        <v>80</v>
      </c>
      <c r="F10" s="41"/>
      <c r="G10" s="41" t="s">
        <v>81</v>
      </c>
      <c r="H10" s="41" t="s">
        <v>82</v>
      </c>
      <c r="I10" s="41" t="s">
        <v>83</v>
      </c>
      <c r="J10" s="41" t="s">
        <v>84</v>
      </c>
      <c r="K10" s="41" t="s">
        <v>85</v>
      </c>
      <c r="L10" s="41" t="s">
        <v>86</v>
      </c>
      <c r="M10" s="41" t="s">
        <v>87</v>
      </c>
    </row>
    <row r="11" spans="1:13" ht="35.25" customHeight="1" x14ac:dyDescent="0.25">
      <c r="A11" s="41"/>
      <c r="B11" s="41"/>
      <c r="C11" s="41"/>
      <c r="D11" s="41"/>
      <c r="E11" s="8" t="s">
        <v>88</v>
      </c>
      <c r="F11" s="8" t="s">
        <v>89</v>
      </c>
      <c r="G11" s="41"/>
      <c r="H11" s="41"/>
      <c r="I11" s="41"/>
      <c r="J11" s="41"/>
      <c r="K11" s="41"/>
      <c r="L11" s="41"/>
      <c r="M11" s="41"/>
    </row>
    <row r="12" spans="1:13" ht="16.5" customHeight="1" x14ac:dyDescent="0.25">
      <c r="A12" s="9">
        <v>1</v>
      </c>
      <c r="B12" s="9">
        <v>2</v>
      </c>
      <c r="C12" s="9">
        <v>3</v>
      </c>
      <c r="D12" s="9">
        <v>4</v>
      </c>
      <c r="E12" s="9">
        <v>5</v>
      </c>
      <c r="F12" s="9">
        <v>6</v>
      </c>
      <c r="G12" s="9">
        <v>7</v>
      </c>
      <c r="H12" s="9">
        <v>8</v>
      </c>
      <c r="I12" s="9">
        <v>9</v>
      </c>
      <c r="J12" s="9">
        <v>10</v>
      </c>
      <c r="K12" s="9">
        <v>11</v>
      </c>
      <c r="L12" s="9">
        <v>12</v>
      </c>
      <c r="M12" s="9">
        <v>13</v>
      </c>
    </row>
    <row r="13" spans="1:13" ht="20.25" customHeight="1" x14ac:dyDescent="0.25">
      <c r="A13" s="10">
        <v>1</v>
      </c>
      <c r="B13" s="11" t="s">
        <v>41</v>
      </c>
      <c r="C13" s="11"/>
      <c r="D13" s="11" t="s">
        <v>44</v>
      </c>
      <c r="E13" s="12"/>
      <c r="F13" s="11"/>
      <c r="G13" s="11" t="s">
        <v>45</v>
      </c>
      <c r="H13" s="13">
        <v>31</v>
      </c>
      <c r="I13" s="13"/>
      <c r="J13" s="11" t="s">
        <v>45</v>
      </c>
      <c r="K13" s="13">
        <v>930</v>
      </c>
      <c r="L13" s="13">
        <v>18.2</v>
      </c>
      <c r="M13" s="13">
        <f>ROUNDDOWN(((SUMPRODUCT(K13:K14,L13:L14)))/MAX(SUM(K13:K14),1),2)</f>
        <v>18.2</v>
      </c>
    </row>
    <row r="14" spans="1:13" ht="37.5" customHeight="1" x14ac:dyDescent="0.25"/>
    <row r="15" spans="1:13" ht="48" customHeight="1" x14ac:dyDescent="0.25">
      <c r="A15" s="41" t="s">
        <v>20</v>
      </c>
      <c r="B15" s="41" t="s">
        <v>21</v>
      </c>
      <c r="C15" s="41" t="s">
        <v>23</v>
      </c>
      <c r="D15" s="41" t="s">
        <v>24</v>
      </c>
      <c r="E15" s="41" t="s">
        <v>80</v>
      </c>
      <c r="F15" s="41"/>
      <c r="G15" s="41" t="s">
        <v>81</v>
      </c>
      <c r="H15" s="41" t="s">
        <v>82</v>
      </c>
      <c r="I15" s="41" t="s">
        <v>83</v>
      </c>
      <c r="J15" s="41" t="s">
        <v>84</v>
      </c>
      <c r="K15" s="41" t="s">
        <v>85</v>
      </c>
      <c r="L15" s="41" t="s">
        <v>86</v>
      </c>
      <c r="M15" s="41" t="s">
        <v>87</v>
      </c>
    </row>
    <row r="16" spans="1:13" ht="35.25" customHeight="1" x14ac:dyDescent="0.25">
      <c r="A16" s="41"/>
      <c r="B16" s="41"/>
      <c r="C16" s="41"/>
      <c r="D16" s="41"/>
      <c r="E16" s="8" t="s">
        <v>88</v>
      </c>
      <c r="F16" s="8" t="s">
        <v>89</v>
      </c>
      <c r="G16" s="41"/>
      <c r="H16" s="41"/>
      <c r="I16" s="41"/>
      <c r="J16" s="41"/>
      <c r="K16" s="41"/>
      <c r="L16" s="41"/>
      <c r="M16" s="41"/>
    </row>
    <row r="17" spans="1:13" ht="16.5" customHeight="1" x14ac:dyDescent="0.25">
      <c r="A17" s="9">
        <v>1</v>
      </c>
      <c r="B17" s="9">
        <v>2</v>
      </c>
      <c r="C17" s="9">
        <v>3</v>
      </c>
      <c r="D17" s="9">
        <v>4</v>
      </c>
      <c r="E17" s="9">
        <v>5</v>
      </c>
      <c r="F17" s="9">
        <v>6</v>
      </c>
      <c r="G17" s="9">
        <v>7</v>
      </c>
      <c r="H17" s="9">
        <v>8</v>
      </c>
      <c r="I17" s="9">
        <v>9</v>
      </c>
      <c r="J17" s="9">
        <v>10</v>
      </c>
      <c r="K17" s="9">
        <v>11</v>
      </c>
      <c r="L17" s="9">
        <v>12</v>
      </c>
      <c r="M17" s="9">
        <v>13</v>
      </c>
    </row>
    <row r="18" spans="1:13" ht="20.25" customHeight="1" x14ac:dyDescent="0.25">
      <c r="A18" s="10">
        <v>1</v>
      </c>
      <c r="B18" s="11" t="s">
        <v>41</v>
      </c>
      <c r="C18" s="11"/>
      <c r="D18" s="11" t="s">
        <v>48</v>
      </c>
      <c r="E18" s="12"/>
      <c r="F18" s="11"/>
      <c r="G18" s="11" t="s">
        <v>45</v>
      </c>
      <c r="H18" s="13">
        <v>12</v>
      </c>
      <c r="I18" s="13"/>
      <c r="J18" s="11" t="s">
        <v>45</v>
      </c>
      <c r="K18" s="13">
        <v>360</v>
      </c>
      <c r="L18" s="13">
        <v>13.06</v>
      </c>
      <c r="M18" s="13">
        <f>ROUNDDOWN(((SUMPRODUCT(K18:K19,L18:L19)))/MAX(SUM(K18:K19),1),2)</f>
        <v>13.06</v>
      </c>
    </row>
    <row r="19" spans="1:13" ht="38.25" customHeight="1" x14ac:dyDescent="0.25"/>
    <row r="20" spans="1:13" ht="47.25" customHeight="1" x14ac:dyDescent="0.25">
      <c r="A20" s="41" t="s">
        <v>20</v>
      </c>
      <c r="B20" s="41" t="s">
        <v>21</v>
      </c>
      <c r="C20" s="41" t="s">
        <v>23</v>
      </c>
      <c r="D20" s="41" t="s">
        <v>24</v>
      </c>
      <c r="E20" s="41" t="s">
        <v>80</v>
      </c>
      <c r="F20" s="41"/>
      <c r="G20" s="41" t="s">
        <v>81</v>
      </c>
      <c r="H20" s="41" t="s">
        <v>82</v>
      </c>
      <c r="I20" s="41" t="s">
        <v>83</v>
      </c>
      <c r="J20" s="41" t="s">
        <v>84</v>
      </c>
      <c r="K20" s="41" t="s">
        <v>85</v>
      </c>
      <c r="L20" s="41" t="s">
        <v>86</v>
      </c>
      <c r="M20" s="41" t="s">
        <v>87</v>
      </c>
    </row>
    <row r="21" spans="1:13" ht="36" customHeight="1" x14ac:dyDescent="0.25">
      <c r="A21" s="41"/>
      <c r="B21" s="41"/>
      <c r="C21" s="41"/>
      <c r="D21" s="41"/>
      <c r="E21" s="8" t="s">
        <v>88</v>
      </c>
      <c r="F21" s="8" t="s">
        <v>89</v>
      </c>
      <c r="G21" s="41"/>
      <c r="H21" s="41"/>
      <c r="I21" s="41"/>
      <c r="J21" s="41"/>
      <c r="K21" s="41"/>
      <c r="L21" s="41"/>
      <c r="M21" s="41"/>
    </row>
    <row r="22" spans="1:13" ht="15.75" customHeight="1" x14ac:dyDescent="0.25">
      <c r="A22" s="9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9">
        <v>7</v>
      </c>
      <c r="H22" s="9">
        <v>8</v>
      </c>
      <c r="I22" s="9">
        <v>9</v>
      </c>
      <c r="J22" s="9">
        <v>10</v>
      </c>
      <c r="K22" s="9">
        <v>11</v>
      </c>
      <c r="L22" s="9">
        <v>12</v>
      </c>
      <c r="M22" s="9">
        <v>13</v>
      </c>
    </row>
    <row r="23" spans="1:13" ht="20.25" customHeight="1" x14ac:dyDescent="0.25">
      <c r="A23" s="10">
        <v>1</v>
      </c>
      <c r="B23" s="14"/>
      <c r="C23" s="14"/>
      <c r="D23" s="14"/>
      <c r="E23" s="12"/>
      <c r="F23" s="14"/>
      <c r="G23" s="14"/>
      <c r="H23" s="13"/>
      <c r="I23" s="13"/>
      <c r="J23" s="14"/>
      <c r="K23" s="13">
        <v>0</v>
      </c>
      <c r="L23" s="13">
        <v>0</v>
      </c>
      <c r="M23" s="13">
        <f>ROUNDDOWN(((SUMPRODUCT(K23:K24,L23:L24)))/MAX(SUM(K23:K24),1),2)</f>
        <v>0</v>
      </c>
    </row>
    <row r="24" spans="1:13" ht="38.25" customHeight="1" x14ac:dyDescent="0.25"/>
    <row r="25" spans="1:13" ht="48" customHeight="1" x14ac:dyDescent="0.25">
      <c r="A25" s="41" t="s">
        <v>20</v>
      </c>
      <c r="B25" s="41" t="s">
        <v>21</v>
      </c>
      <c r="C25" s="41" t="s">
        <v>23</v>
      </c>
      <c r="D25" s="41" t="s">
        <v>24</v>
      </c>
      <c r="E25" s="41" t="s">
        <v>80</v>
      </c>
      <c r="F25" s="41"/>
      <c r="G25" s="41" t="s">
        <v>81</v>
      </c>
      <c r="H25" s="41" t="s">
        <v>82</v>
      </c>
      <c r="I25" s="41" t="s">
        <v>83</v>
      </c>
      <c r="J25" s="41" t="s">
        <v>84</v>
      </c>
      <c r="K25" s="41" t="s">
        <v>85</v>
      </c>
      <c r="L25" s="41" t="s">
        <v>86</v>
      </c>
      <c r="M25" s="41" t="s">
        <v>87</v>
      </c>
    </row>
    <row r="26" spans="1:13" ht="35.25" customHeight="1" x14ac:dyDescent="0.25">
      <c r="A26" s="41"/>
      <c r="B26" s="41"/>
      <c r="C26" s="41"/>
      <c r="D26" s="41"/>
      <c r="E26" s="8" t="s">
        <v>88</v>
      </c>
      <c r="F26" s="8" t="s">
        <v>89</v>
      </c>
      <c r="G26" s="41"/>
      <c r="H26" s="41"/>
      <c r="I26" s="41"/>
      <c r="J26" s="41"/>
      <c r="K26" s="41"/>
      <c r="L26" s="41"/>
      <c r="M26" s="41"/>
    </row>
    <row r="27" spans="1:13" ht="15.75" customHeight="1" x14ac:dyDescent="0.25">
      <c r="A27" s="9">
        <v>1</v>
      </c>
      <c r="B27" s="9">
        <v>2</v>
      </c>
      <c r="C27" s="9">
        <v>3</v>
      </c>
      <c r="D27" s="9">
        <v>4</v>
      </c>
      <c r="E27" s="9">
        <v>5</v>
      </c>
      <c r="F27" s="9">
        <v>6</v>
      </c>
      <c r="G27" s="9">
        <v>7</v>
      </c>
      <c r="H27" s="9">
        <v>8</v>
      </c>
      <c r="I27" s="9">
        <v>9</v>
      </c>
      <c r="J27" s="9">
        <v>10</v>
      </c>
      <c r="K27" s="9">
        <v>11</v>
      </c>
      <c r="L27" s="9">
        <v>12</v>
      </c>
      <c r="M27" s="9">
        <v>13</v>
      </c>
    </row>
    <row r="28" spans="1:13" ht="21" customHeight="1" x14ac:dyDescent="0.25">
      <c r="A28" s="10">
        <v>1</v>
      </c>
      <c r="B28" s="14"/>
      <c r="C28" s="14"/>
      <c r="D28" s="14"/>
      <c r="E28" s="12"/>
      <c r="F28" s="14"/>
      <c r="G28" s="14"/>
      <c r="H28" s="13"/>
      <c r="I28" s="13"/>
      <c r="J28" s="14"/>
      <c r="K28" s="13">
        <v>0</v>
      </c>
      <c r="L28" s="13">
        <v>0</v>
      </c>
      <c r="M28" s="13">
        <f>ROUNDDOWN(((SUMPRODUCT(K28:K29,L28:L29)))/MAX(SUM(K28:K29),1),2)</f>
        <v>0</v>
      </c>
    </row>
    <row r="29" spans="1:13" ht="37.5" customHeight="1" x14ac:dyDescent="0.25"/>
    <row r="30" spans="1:13" ht="48" customHeight="1" x14ac:dyDescent="0.25">
      <c r="A30" s="41" t="s">
        <v>20</v>
      </c>
      <c r="B30" s="41" t="s">
        <v>21</v>
      </c>
      <c r="C30" s="41" t="s">
        <v>23</v>
      </c>
      <c r="D30" s="41" t="s">
        <v>24</v>
      </c>
      <c r="E30" s="41" t="s">
        <v>80</v>
      </c>
      <c r="F30" s="41"/>
      <c r="G30" s="41" t="s">
        <v>81</v>
      </c>
      <c r="H30" s="41" t="s">
        <v>82</v>
      </c>
      <c r="I30" s="41" t="s">
        <v>83</v>
      </c>
      <c r="J30" s="41" t="s">
        <v>84</v>
      </c>
      <c r="K30" s="41" t="s">
        <v>85</v>
      </c>
      <c r="L30" s="41" t="s">
        <v>86</v>
      </c>
      <c r="M30" s="41" t="s">
        <v>87</v>
      </c>
    </row>
    <row r="31" spans="1:13" ht="35.25" customHeight="1" x14ac:dyDescent="0.25">
      <c r="A31" s="41"/>
      <c r="B31" s="41"/>
      <c r="C31" s="41"/>
      <c r="D31" s="41"/>
      <c r="E31" s="8" t="s">
        <v>88</v>
      </c>
      <c r="F31" s="8" t="s">
        <v>89</v>
      </c>
      <c r="G31" s="41"/>
      <c r="H31" s="41"/>
      <c r="I31" s="41"/>
      <c r="J31" s="41"/>
      <c r="K31" s="41"/>
      <c r="L31" s="41"/>
      <c r="M31" s="41"/>
    </row>
    <row r="32" spans="1:13" ht="16.5" customHeight="1" x14ac:dyDescent="0.25">
      <c r="A32" s="9">
        <v>1</v>
      </c>
      <c r="B32" s="9">
        <v>2</v>
      </c>
      <c r="C32" s="9">
        <v>3</v>
      </c>
      <c r="D32" s="9">
        <v>4</v>
      </c>
      <c r="E32" s="9">
        <v>5</v>
      </c>
      <c r="F32" s="9">
        <v>6</v>
      </c>
      <c r="G32" s="9">
        <v>7</v>
      </c>
      <c r="H32" s="9">
        <v>8</v>
      </c>
      <c r="I32" s="9">
        <v>9</v>
      </c>
      <c r="J32" s="9">
        <v>10</v>
      </c>
      <c r="K32" s="9">
        <v>11</v>
      </c>
      <c r="L32" s="9">
        <v>12</v>
      </c>
      <c r="M32" s="9">
        <v>13</v>
      </c>
    </row>
    <row r="33" spans="1:13" ht="20.25" customHeight="1" x14ac:dyDescent="0.25">
      <c r="A33" s="10">
        <v>1</v>
      </c>
      <c r="B33" s="11" t="s">
        <v>59</v>
      </c>
      <c r="C33" s="11"/>
      <c r="D33" s="11" t="s">
        <v>90</v>
      </c>
      <c r="E33" s="12"/>
      <c r="F33" s="11" t="s">
        <v>91</v>
      </c>
      <c r="G33" s="14"/>
      <c r="H33" s="13">
        <v>15</v>
      </c>
      <c r="I33" s="13"/>
      <c r="J33" s="11" t="s">
        <v>53</v>
      </c>
      <c r="K33" s="13">
        <v>15</v>
      </c>
      <c r="L33" s="13">
        <v>4.13</v>
      </c>
      <c r="M33" s="13">
        <f>ROUNDDOWN(((SUMPRODUCT(K33:K34,L33:L34)))/MAX(SUM(K33:K34),1),2)</f>
        <v>4.13</v>
      </c>
    </row>
    <row r="34" spans="1:13" ht="37.5" customHeight="1" x14ac:dyDescent="0.25"/>
    <row r="35" spans="1:13" ht="48" customHeight="1" x14ac:dyDescent="0.25">
      <c r="A35" s="41" t="s">
        <v>20</v>
      </c>
      <c r="B35" s="41" t="s">
        <v>21</v>
      </c>
      <c r="C35" s="41" t="s">
        <v>23</v>
      </c>
      <c r="D35" s="41" t="s">
        <v>24</v>
      </c>
      <c r="E35" s="41" t="s">
        <v>80</v>
      </c>
      <c r="F35" s="41"/>
      <c r="G35" s="41" t="s">
        <v>81</v>
      </c>
      <c r="H35" s="41" t="s">
        <v>82</v>
      </c>
      <c r="I35" s="41" t="s">
        <v>83</v>
      </c>
      <c r="J35" s="41" t="s">
        <v>84</v>
      </c>
      <c r="K35" s="41" t="s">
        <v>85</v>
      </c>
      <c r="L35" s="41" t="s">
        <v>86</v>
      </c>
      <c r="M35" s="41" t="s">
        <v>87</v>
      </c>
    </row>
    <row r="36" spans="1:13" ht="35.25" customHeight="1" x14ac:dyDescent="0.25">
      <c r="A36" s="41"/>
      <c r="B36" s="41"/>
      <c r="C36" s="41"/>
      <c r="D36" s="41"/>
      <c r="E36" s="8" t="s">
        <v>88</v>
      </c>
      <c r="F36" s="8" t="s">
        <v>89</v>
      </c>
      <c r="G36" s="41"/>
      <c r="H36" s="41"/>
      <c r="I36" s="41"/>
      <c r="J36" s="41"/>
      <c r="K36" s="41"/>
      <c r="L36" s="41"/>
      <c r="M36" s="41"/>
    </row>
    <row r="37" spans="1:13" ht="16.5" customHeight="1" x14ac:dyDescent="0.25">
      <c r="A37" s="9">
        <v>1</v>
      </c>
      <c r="B37" s="9">
        <v>2</v>
      </c>
      <c r="C37" s="9">
        <v>3</v>
      </c>
      <c r="D37" s="9">
        <v>4</v>
      </c>
      <c r="E37" s="9">
        <v>5</v>
      </c>
      <c r="F37" s="9">
        <v>6</v>
      </c>
      <c r="G37" s="9">
        <v>7</v>
      </c>
      <c r="H37" s="9">
        <v>8</v>
      </c>
      <c r="I37" s="9">
        <v>9</v>
      </c>
      <c r="J37" s="9">
        <v>10</v>
      </c>
      <c r="K37" s="9">
        <v>11</v>
      </c>
      <c r="L37" s="9">
        <v>12</v>
      </c>
      <c r="M37" s="9">
        <v>13</v>
      </c>
    </row>
    <row r="38" spans="1:13" ht="20.25" customHeight="1" x14ac:dyDescent="0.25">
      <c r="A38" s="10">
        <v>1</v>
      </c>
      <c r="B38" s="14"/>
      <c r="C38" s="14"/>
      <c r="D38" s="14"/>
      <c r="E38" s="12"/>
      <c r="F38" s="14"/>
      <c r="G38" s="14"/>
      <c r="H38" s="13"/>
      <c r="I38" s="13"/>
      <c r="J38" s="14"/>
      <c r="K38" s="13">
        <v>0</v>
      </c>
      <c r="L38" s="13">
        <v>0</v>
      </c>
      <c r="M38" s="13">
        <f>ROUNDDOWN(((SUMPRODUCT(K38:K39,L38:L39)))/MAX(SUM(K38:K39),1),2)</f>
        <v>0</v>
      </c>
    </row>
    <row r="39" spans="1:13" ht="38.25" customHeight="1" x14ac:dyDescent="0.25"/>
    <row r="40" spans="1:13" ht="47.25" customHeight="1" x14ac:dyDescent="0.25">
      <c r="A40" s="41" t="s">
        <v>20</v>
      </c>
      <c r="B40" s="41" t="s">
        <v>21</v>
      </c>
      <c r="C40" s="41" t="s">
        <v>23</v>
      </c>
      <c r="D40" s="41" t="s">
        <v>24</v>
      </c>
      <c r="E40" s="41" t="s">
        <v>80</v>
      </c>
      <c r="F40" s="41"/>
      <c r="G40" s="41" t="s">
        <v>81</v>
      </c>
      <c r="H40" s="41" t="s">
        <v>82</v>
      </c>
      <c r="I40" s="41" t="s">
        <v>83</v>
      </c>
      <c r="J40" s="41" t="s">
        <v>84</v>
      </c>
      <c r="K40" s="41" t="s">
        <v>85</v>
      </c>
      <c r="L40" s="41" t="s">
        <v>86</v>
      </c>
      <c r="M40" s="41" t="s">
        <v>87</v>
      </c>
    </row>
    <row r="41" spans="1:13" ht="36" customHeight="1" x14ac:dyDescent="0.25">
      <c r="A41" s="41"/>
      <c r="B41" s="41"/>
      <c r="C41" s="41"/>
      <c r="D41" s="41"/>
      <c r="E41" s="8" t="s">
        <v>88</v>
      </c>
      <c r="F41" s="8" t="s">
        <v>89</v>
      </c>
      <c r="G41" s="41"/>
      <c r="H41" s="41"/>
      <c r="I41" s="41"/>
      <c r="J41" s="41"/>
      <c r="K41" s="41"/>
      <c r="L41" s="41"/>
      <c r="M41" s="41"/>
    </row>
    <row r="42" spans="1:13" ht="15.75" customHeight="1" x14ac:dyDescent="0.25">
      <c r="A42" s="9">
        <v>1</v>
      </c>
      <c r="B42" s="9">
        <v>2</v>
      </c>
      <c r="C42" s="9">
        <v>3</v>
      </c>
      <c r="D42" s="9">
        <v>4</v>
      </c>
      <c r="E42" s="9">
        <v>5</v>
      </c>
      <c r="F42" s="9">
        <v>6</v>
      </c>
      <c r="G42" s="9">
        <v>7</v>
      </c>
      <c r="H42" s="9">
        <v>8</v>
      </c>
      <c r="I42" s="9">
        <v>9</v>
      </c>
      <c r="J42" s="9">
        <v>10</v>
      </c>
      <c r="K42" s="9">
        <v>11</v>
      </c>
      <c r="L42" s="9">
        <v>12</v>
      </c>
      <c r="M42" s="9">
        <v>13</v>
      </c>
    </row>
    <row r="43" spans="1:13" ht="20.25" customHeight="1" x14ac:dyDescent="0.25">
      <c r="A43" s="10">
        <v>1</v>
      </c>
      <c r="B43" s="14"/>
      <c r="C43" s="14"/>
      <c r="D43" s="14"/>
      <c r="E43" s="12"/>
      <c r="F43" s="14"/>
      <c r="G43" s="14"/>
      <c r="H43" s="13"/>
      <c r="I43" s="13"/>
      <c r="J43" s="14"/>
      <c r="K43" s="13">
        <v>0</v>
      </c>
      <c r="L43" s="13">
        <v>0</v>
      </c>
      <c r="M43" s="13">
        <f>ROUNDDOWN(((SUMPRODUCT(K43:K44,L43:L44)))/MAX(SUM(K43:K44),1),2)</f>
        <v>0</v>
      </c>
    </row>
    <row r="44" spans="1:13" ht="38.25" customHeight="1" x14ac:dyDescent="0.25"/>
    <row r="45" spans="1:13" ht="48" customHeight="1" x14ac:dyDescent="0.25">
      <c r="A45" s="41" t="s">
        <v>20</v>
      </c>
      <c r="B45" s="41" t="s">
        <v>21</v>
      </c>
      <c r="C45" s="41" t="s">
        <v>23</v>
      </c>
      <c r="D45" s="41" t="s">
        <v>24</v>
      </c>
      <c r="E45" s="41" t="s">
        <v>80</v>
      </c>
      <c r="F45" s="41"/>
      <c r="G45" s="41" t="s">
        <v>81</v>
      </c>
      <c r="H45" s="41" t="s">
        <v>82</v>
      </c>
      <c r="I45" s="41" t="s">
        <v>83</v>
      </c>
      <c r="J45" s="41" t="s">
        <v>84</v>
      </c>
      <c r="K45" s="41" t="s">
        <v>85</v>
      </c>
      <c r="L45" s="41" t="s">
        <v>86</v>
      </c>
      <c r="M45" s="41" t="s">
        <v>87</v>
      </c>
    </row>
    <row r="46" spans="1:13" ht="35.25" customHeight="1" x14ac:dyDescent="0.25">
      <c r="A46" s="41"/>
      <c r="B46" s="41"/>
      <c r="C46" s="41"/>
      <c r="D46" s="41"/>
      <c r="E46" s="8" t="s">
        <v>88</v>
      </c>
      <c r="F46" s="8" t="s">
        <v>89</v>
      </c>
      <c r="G46" s="41"/>
      <c r="H46" s="41"/>
      <c r="I46" s="41"/>
      <c r="J46" s="41"/>
      <c r="K46" s="41"/>
      <c r="L46" s="41"/>
      <c r="M46" s="41"/>
    </row>
    <row r="47" spans="1:13" ht="16.5" customHeight="1" x14ac:dyDescent="0.25">
      <c r="A47" s="9">
        <v>1</v>
      </c>
      <c r="B47" s="9">
        <v>2</v>
      </c>
      <c r="C47" s="9">
        <v>3</v>
      </c>
      <c r="D47" s="9">
        <v>4</v>
      </c>
      <c r="E47" s="9">
        <v>5</v>
      </c>
      <c r="F47" s="9">
        <v>6</v>
      </c>
      <c r="G47" s="9">
        <v>7</v>
      </c>
      <c r="H47" s="9">
        <v>8</v>
      </c>
      <c r="I47" s="9">
        <v>9</v>
      </c>
      <c r="J47" s="9">
        <v>10</v>
      </c>
      <c r="K47" s="9">
        <v>11</v>
      </c>
      <c r="L47" s="9">
        <v>12</v>
      </c>
      <c r="M47" s="9">
        <v>13</v>
      </c>
    </row>
    <row r="48" spans="1:13" ht="20.25" customHeight="1" x14ac:dyDescent="0.25">
      <c r="A48" s="10">
        <v>1</v>
      </c>
      <c r="B48" s="14"/>
      <c r="C48" s="14"/>
      <c r="D48" s="14"/>
      <c r="E48" s="12"/>
      <c r="F48" s="14"/>
      <c r="G48" s="14"/>
      <c r="H48" s="13"/>
      <c r="I48" s="13"/>
      <c r="J48" s="14"/>
      <c r="K48" s="13">
        <v>0</v>
      </c>
      <c r="L48" s="13">
        <v>0</v>
      </c>
      <c r="M48" s="13">
        <f>ROUNDDOWN(((SUMPRODUCT(K48:K49,L48:L49)))/MAX(SUM(K48:K49),1),2)</f>
        <v>0</v>
      </c>
    </row>
  </sheetData>
  <mergeCells count="105">
    <mergeCell ref="K45:K46"/>
    <mergeCell ref="L45:L46"/>
    <mergeCell ref="M45:M46"/>
    <mergeCell ref="B45:B46"/>
    <mergeCell ref="C45:C46"/>
    <mergeCell ref="A45:A46"/>
    <mergeCell ref="D45:D46"/>
    <mergeCell ref="E45:F45"/>
    <mergeCell ref="G45:G46"/>
    <mergeCell ref="H45:H46"/>
    <mergeCell ref="I45:I46"/>
    <mergeCell ref="J45:J46"/>
    <mergeCell ref="I40:I41"/>
    <mergeCell ref="M40:M41"/>
    <mergeCell ref="A40:A41"/>
    <mergeCell ref="L40:L41"/>
    <mergeCell ref="B40:B41"/>
    <mergeCell ref="K40:K41"/>
    <mergeCell ref="H40:H41"/>
    <mergeCell ref="C40:C41"/>
    <mergeCell ref="J40:J41"/>
    <mergeCell ref="D40:D41"/>
    <mergeCell ref="E40:F40"/>
    <mergeCell ref="G40:G41"/>
    <mergeCell ref="L30:L31"/>
    <mergeCell ref="D30:D31"/>
    <mergeCell ref="I30:I31"/>
    <mergeCell ref="A30:A31"/>
    <mergeCell ref="M30:M31"/>
    <mergeCell ref="K35:K36"/>
    <mergeCell ref="I35:I36"/>
    <mergeCell ref="J35:J36"/>
    <mergeCell ref="H35:H36"/>
    <mergeCell ref="L35:L36"/>
    <mergeCell ref="G35:G36"/>
    <mergeCell ref="M35:M36"/>
    <mergeCell ref="E35:F35"/>
    <mergeCell ref="A35:A36"/>
    <mergeCell ref="D35:D36"/>
    <mergeCell ref="B35:B36"/>
    <mergeCell ref="C35:C36"/>
    <mergeCell ref="B25:B26"/>
    <mergeCell ref="A25:A26"/>
    <mergeCell ref="E30:F30"/>
    <mergeCell ref="K30:K31"/>
    <mergeCell ref="C30:C31"/>
    <mergeCell ref="B30:B31"/>
    <mergeCell ref="J30:J31"/>
    <mergeCell ref="H30:H31"/>
    <mergeCell ref="G30:G31"/>
    <mergeCell ref="C25:C26"/>
    <mergeCell ref="M25:M26"/>
    <mergeCell ref="G25:G26"/>
    <mergeCell ref="I25:I26"/>
    <mergeCell ref="E25:F25"/>
    <mergeCell ref="J25:J26"/>
    <mergeCell ref="D25:D26"/>
    <mergeCell ref="K25:K26"/>
    <mergeCell ref="H25:H26"/>
    <mergeCell ref="L25:L26"/>
    <mergeCell ref="M20:M21"/>
    <mergeCell ref="A1:M1"/>
    <mergeCell ref="A2:M2"/>
    <mergeCell ref="A3:D3"/>
    <mergeCell ref="E3:M3"/>
    <mergeCell ref="A4:B4"/>
    <mergeCell ref="A5:B5"/>
    <mergeCell ref="A6:B6"/>
    <mergeCell ref="A7:G7"/>
    <mergeCell ref="A8:G8"/>
    <mergeCell ref="H10:H11"/>
    <mergeCell ref="G10:G11"/>
    <mergeCell ref="L10:L11"/>
    <mergeCell ref="E10:F10"/>
    <mergeCell ref="D10:D11"/>
    <mergeCell ref="C10:C11"/>
    <mergeCell ref="K10:K11"/>
    <mergeCell ref="J10:J11"/>
    <mergeCell ref="B10:B11"/>
    <mergeCell ref="M10:M11"/>
    <mergeCell ref="A10:A11"/>
    <mergeCell ref="I10:I11"/>
    <mergeCell ref="L20:L21"/>
    <mergeCell ref="G20:G21"/>
    <mergeCell ref="E20:F20"/>
    <mergeCell ref="I20:I21"/>
    <mergeCell ref="H20:H21"/>
    <mergeCell ref="C20:C21"/>
    <mergeCell ref="B20:B21"/>
    <mergeCell ref="K20:K21"/>
    <mergeCell ref="A20:A21"/>
    <mergeCell ref="J20:J21"/>
    <mergeCell ref="D20:D21"/>
    <mergeCell ref="H15:H16"/>
    <mergeCell ref="A15:A16"/>
    <mergeCell ref="G15:G16"/>
    <mergeCell ref="B15:B16"/>
    <mergeCell ref="E15:F15"/>
    <mergeCell ref="J15:J16"/>
    <mergeCell ref="I15:I16"/>
    <mergeCell ref="C15:C16"/>
    <mergeCell ref="M15:M16"/>
    <mergeCell ref="K15:K16"/>
    <mergeCell ref="D15:D16"/>
    <mergeCell ref="L15:L16"/>
  </mergeCells>
  <hyperlinks>
    <hyperlink ref="E33" r:id="rId1" display="http://zakupki.gov.ru/epz/contract/contractCard/process-info.html?reestrNumber=2781333861723000044" xr:uid="{00000000-0004-0000-0100-000000000000}"/>
  </hyperlinks>
  <pageMargins left="0" right="0" top="2.120139" bottom="2.9861110999999999E-2" header="0.3" footer="0.3"/>
  <pageSetup paperSize="0" fitToHeight="0" orientation="landscape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L99"/>
  <sheetViews>
    <sheetView workbookViewId="0"/>
  </sheetViews>
  <sheetFormatPr defaultRowHeight="15" x14ac:dyDescent="0.25"/>
  <cols>
    <col min="1" max="1" width="6.85546875" style="1" customWidth="1"/>
    <col min="2" max="2" width="23.28515625" style="1" customWidth="1"/>
    <col min="3" max="3" width="19.140625" style="1" customWidth="1"/>
    <col min="4" max="4" width="15.28515625" style="1" customWidth="1"/>
    <col min="5" max="5" width="25.42578125" style="1" customWidth="1"/>
    <col min="6" max="6" width="19.85546875" style="1" customWidth="1"/>
    <col min="7" max="7" width="11.42578125" style="1" customWidth="1"/>
    <col min="8" max="8" width="18" style="1" customWidth="1"/>
    <col min="9" max="9" width="14.7109375" style="1" customWidth="1"/>
    <col min="10" max="10" width="19.140625" style="1" customWidth="1"/>
    <col min="11" max="11" width="19.42578125" style="1" customWidth="1"/>
    <col min="12" max="12" width="20.5703125" style="1" customWidth="1"/>
  </cols>
  <sheetData>
    <row r="1" spans="1:12" ht="18.7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19.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2" ht="18.75" customHeight="1" x14ac:dyDescent="0.25">
      <c r="A3" s="43" t="s">
        <v>92</v>
      </c>
      <c r="B3" s="43"/>
      <c r="C3" s="43"/>
      <c r="D3" s="44" t="s">
        <v>93</v>
      </c>
      <c r="E3" s="44"/>
      <c r="F3" s="44"/>
      <c r="G3" s="44"/>
      <c r="H3" s="44"/>
      <c r="I3" s="44"/>
      <c r="J3" s="44"/>
      <c r="K3" s="44"/>
      <c r="L3" s="44"/>
    </row>
    <row r="4" spans="1:12" ht="36.75" customHeight="1" x14ac:dyDescent="0.25"/>
    <row r="5" spans="1:12" ht="42" customHeight="1" x14ac:dyDescent="0.25">
      <c r="A5" s="41" t="s">
        <v>20</v>
      </c>
      <c r="B5" s="41" t="s">
        <v>21</v>
      </c>
      <c r="C5" s="41" t="s">
        <v>23</v>
      </c>
      <c r="D5" s="41" t="s">
        <v>24</v>
      </c>
      <c r="E5" s="41" t="s">
        <v>80</v>
      </c>
      <c r="F5" s="41"/>
      <c r="G5" s="41" t="s">
        <v>81</v>
      </c>
      <c r="H5" s="41" t="s">
        <v>82</v>
      </c>
      <c r="I5" s="41" t="s">
        <v>83</v>
      </c>
      <c r="J5" s="41" t="s">
        <v>84</v>
      </c>
      <c r="K5" s="41" t="s">
        <v>85</v>
      </c>
      <c r="L5" s="41" t="s">
        <v>94</v>
      </c>
    </row>
    <row r="6" spans="1:12" ht="41.25" customHeight="1" x14ac:dyDescent="0.25">
      <c r="A6" s="41"/>
      <c r="B6" s="41"/>
      <c r="C6" s="41"/>
      <c r="D6" s="41"/>
      <c r="E6" s="8" t="s">
        <v>88</v>
      </c>
      <c r="F6" s="8" t="s">
        <v>89</v>
      </c>
      <c r="G6" s="41"/>
      <c r="H6" s="41"/>
      <c r="I6" s="41"/>
      <c r="J6" s="41"/>
      <c r="K6" s="41"/>
      <c r="L6" s="41"/>
    </row>
    <row r="7" spans="1:12" ht="15.75" customHeight="1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7</v>
      </c>
      <c r="I7" s="9">
        <v>8</v>
      </c>
      <c r="J7" s="9">
        <v>9</v>
      </c>
      <c r="K7" s="9">
        <v>10</v>
      </c>
      <c r="L7" s="9">
        <v>11</v>
      </c>
    </row>
    <row r="8" spans="1:12" ht="21" customHeight="1" x14ac:dyDescent="0.25">
      <c r="A8" s="10">
        <v>1</v>
      </c>
      <c r="B8" s="11" t="s">
        <v>41</v>
      </c>
      <c r="C8" s="11"/>
      <c r="D8" s="11" t="s">
        <v>44</v>
      </c>
      <c r="E8" s="15" t="s">
        <v>95</v>
      </c>
      <c r="F8" s="11"/>
      <c r="G8" s="11" t="s">
        <v>45</v>
      </c>
      <c r="H8" s="13">
        <v>32</v>
      </c>
      <c r="I8" s="13"/>
      <c r="J8" s="11" t="s">
        <v>45</v>
      </c>
      <c r="K8" s="13">
        <v>896</v>
      </c>
      <c r="L8" s="13">
        <v>50.79</v>
      </c>
    </row>
    <row r="9" spans="1:12" ht="20.25" customHeight="1" x14ac:dyDescent="0.25">
      <c r="A9" s="10">
        <v>2</v>
      </c>
      <c r="B9" s="11" t="s">
        <v>41</v>
      </c>
      <c r="C9" s="11"/>
      <c r="D9" s="11" t="s">
        <v>44</v>
      </c>
      <c r="E9" s="15" t="s">
        <v>95</v>
      </c>
      <c r="F9" s="11"/>
      <c r="G9" s="11" t="s">
        <v>45</v>
      </c>
      <c r="H9" s="13">
        <v>32</v>
      </c>
      <c r="I9" s="13"/>
      <c r="J9" s="11" t="s">
        <v>45</v>
      </c>
      <c r="K9" s="13">
        <v>896</v>
      </c>
      <c r="L9" s="13">
        <v>50.77</v>
      </c>
    </row>
    <row r="10" spans="1:12" ht="20.25" customHeight="1" x14ac:dyDescent="0.25">
      <c r="A10" s="10">
        <v>3</v>
      </c>
      <c r="B10" s="11" t="s">
        <v>41</v>
      </c>
      <c r="C10" s="11"/>
      <c r="D10" s="11" t="s">
        <v>44</v>
      </c>
      <c r="E10" s="15" t="s">
        <v>95</v>
      </c>
      <c r="F10" s="11"/>
      <c r="G10" s="11" t="s">
        <v>45</v>
      </c>
      <c r="H10" s="13">
        <v>32</v>
      </c>
      <c r="I10" s="13"/>
      <c r="J10" s="11" t="s">
        <v>45</v>
      </c>
      <c r="K10" s="13">
        <v>896</v>
      </c>
      <c r="L10" s="13">
        <v>50.75</v>
      </c>
    </row>
    <row r="11" spans="1:12" ht="21" customHeight="1" x14ac:dyDescent="0.25">
      <c r="A11" s="45" t="s">
        <v>96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16">
        <f>ROUNDDOWN(MIN(L8,L9,L10),2)</f>
        <v>50.75</v>
      </c>
    </row>
    <row r="12" spans="1:12" ht="21" customHeight="1" x14ac:dyDescent="0.25">
      <c r="A12" s="46" t="s">
        <v>97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17">
        <f>ROUNDDOWN(AVERAGE(L8,L9,L10),2)</f>
        <v>50.77</v>
      </c>
    </row>
    <row r="13" spans="1:12" ht="20.25" customHeight="1" x14ac:dyDescent="0.25">
      <c r="A13" s="46" t="s">
        <v>98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17">
        <f>ROUNDDOWN(STDEV(L8,L9,L10),2)</f>
        <v>0.01</v>
      </c>
    </row>
    <row r="14" spans="1:12" ht="21" customHeight="1" x14ac:dyDescent="0.25">
      <c r="A14" s="46" t="s">
        <v>99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17">
        <f>ROUNDDOWN(L13/L12*100,2)</f>
        <v>0.01</v>
      </c>
    </row>
    <row r="15" spans="1:12" ht="21" customHeight="1" x14ac:dyDescent="0.25">
      <c r="A15" s="47" t="s">
        <v>100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18">
        <f>L11</f>
        <v>50.75</v>
      </c>
    </row>
    <row r="16" spans="1:12" ht="36.75" customHeight="1" x14ac:dyDescent="0.25"/>
    <row r="17" spans="1:12" ht="42" customHeight="1" x14ac:dyDescent="0.25">
      <c r="A17" s="41" t="s">
        <v>20</v>
      </c>
      <c r="B17" s="41" t="s">
        <v>21</v>
      </c>
      <c r="C17" s="41" t="s">
        <v>23</v>
      </c>
      <c r="D17" s="41" t="s">
        <v>24</v>
      </c>
      <c r="E17" s="41" t="s">
        <v>80</v>
      </c>
      <c r="F17" s="41"/>
      <c r="G17" s="41" t="s">
        <v>81</v>
      </c>
      <c r="H17" s="41" t="s">
        <v>82</v>
      </c>
      <c r="I17" s="41" t="s">
        <v>83</v>
      </c>
      <c r="J17" s="41" t="s">
        <v>84</v>
      </c>
      <c r="K17" s="41" t="s">
        <v>85</v>
      </c>
      <c r="L17" s="41" t="s">
        <v>94</v>
      </c>
    </row>
    <row r="18" spans="1:12" ht="41.25" customHeight="1" x14ac:dyDescent="0.25">
      <c r="A18" s="41"/>
      <c r="B18" s="41"/>
      <c r="C18" s="41"/>
      <c r="D18" s="41"/>
      <c r="E18" s="8" t="s">
        <v>88</v>
      </c>
      <c r="F18" s="8" t="s">
        <v>89</v>
      </c>
      <c r="G18" s="41"/>
      <c r="H18" s="41"/>
      <c r="I18" s="41"/>
      <c r="J18" s="41"/>
      <c r="K18" s="41"/>
      <c r="L18" s="41"/>
    </row>
    <row r="19" spans="1:12" ht="15.75" customHeight="1" x14ac:dyDescent="0.25">
      <c r="A19" s="9">
        <v>1</v>
      </c>
      <c r="B19" s="9">
        <v>2</v>
      </c>
      <c r="C19" s="9">
        <v>3</v>
      </c>
      <c r="D19" s="9">
        <v>4</v>
      </c>
      <c r="E19" s="9">
        <v>5</v>
      </c>
      <c r="F19" s="9">
        <v>6</v>
      </c>
      <c r="G19" s="9">
        <v>7</v>
      </c>
      <c r="H19" s="9">
        <v>7</v>
      </c>
      <c r="I19" s="9">
        <v>8</v>
      </c>
      <c r="J19" s="9">
        <v>9</v>
      </c>
      <c r="K19" s="9">
        <v>10</v>
      </c>
      <c r="L19" s="9">
        <v>11</v>
      </c>
    </row>
    <row r="20" spans="1:12" ht="21" customHeight="1" x14ac:dyDescent="0.25">
      <c r="A20" s="10">
        <v>1</v>
      </c>
      <c r="B20" s="11" t="s">
        <v>41</v>
      </c>
      <c r="C20" s="11"/>
      <c r="D20" s="11" t="s">
        <v>48</v>
      </c>
      <c r="E20" s="15" t="s">
        <v>95</v>
      </c>
      <c r="F20" s="11"/>
      <c r="G20" s="11" t="s">
        <v>45</v>
      </c>
      <c r="H20" s="13">
        <v>30</v>
      </c>
      <c r="I20" s="13"/>
      <c r="J20" s="11" t="s">
        <v>45</v>
      </c>
      <c r="K20" s="13">
        <v>900</v>
      </c>
      <c r="L20" s="13">
        <v>29.58</v>
      </c>
    </row>
    <row r="21" spans="1:12" ht="20.25" customHeight="1" x14ac:dyDescent="0.25">
      <c r="A21" s="10">
        <v>2</v>
      </c>
      <c r="B21" s="11" t="s">
        <v>41</v>
      </c>
      <c r="C21" s="11"/>
      <c r="D21" s="11" t="s">
        <v>48</v>
      </c>
      <c r="E21" s="15" t="s">
        <v>95</v>
      </c>
      <c r="F21" s="11"/>
      <c r="G21" s="11" t="s">
        <v>45</v>
      </c>
      <c r="H21" s="13">
        <v>30</v>
      </c>
      <c r="I21" s="13"/>
      <c r="J21" s="11" t="s">
        <v>45</v>
      </c>
      <c r="K21" s="13">
        <v>900</v>
      </c>
      <c r="L21" s="13">
        <v>29.56</v>
      </c>
    </row>
    <row r="22" spans="1:12" ht="20.25" customHeight="1" x14ac:dyDescent="0.25">
      <c r="A22" s="10">
        <v>3</v>
      </c>
      <c r="B22" s="11" t="s">
        <v>41</v>
      </c>
      <c r="C22" s="11"/>
      <c r="D22" s="11" t="s">
        <v>48</v>
      </c>
      <c r="E22" s="15" t="s">
        <v>95</v>
      </c>
      <c r="F22" s="11"/>
      <c r="G22" s="11" t="s">
        <v>45</v>
      </c>
      <c r="H22" s="13">
        <v>30</v>
      </c>
      <c r="I22" s="13"/>
      <c r="J22" s="11" t="s">
        <v>45</v>
      </c>
      <c r="K22" s="13">
        <v>900</v>
      </c>
      <c r="L22" s="13">
        <v>29.55</v>
      </c>
    </row>
    <row r="23" spans="1:12" ht="21" customHeight="1" x14ac:dyDescent="0.25">
      <c r="A23" s="45" t="s">
        <v>96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16">
        <f>ROUNDDOWN(MIN(L20,L21,L22),2)</f>
        <v>29.55</v>
      </c>
    </row>
    <row r="24" spans="1:12" ht="21" customHeight="1" x14ac:dyDescent="0.25">
      <c r="A24" s="46" t="s">
        <v>97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17">
        <f>ROUNDDOWN(AVERAGE(L20,L21,L22),2)</f>
        <v>29.56</v>
      </c>
    </row>
    <row r="25" spans="1:12" ht="20.25" customHeight="1" x14ac:dyDescent="0.25">
      <c r="A25" s="46" t="s">
        <v>98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17">
        <f>ROUNDDOWN(STDEV(L20,L21,L22),2)</f>
        <v>0.01</v>
      </c>
    </row>
    <row r="26" spans="1:12" ht="21" customHeight="1" x14ac:dyDescent="0.25">
      <c r="A26" s="46" t="s">
        <v>99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17">
        <f>ROUNDDOWN(L25/L24*100,2)</f>
        <v>0.03</v>
      </c>
    </row>
    <row r="27" spans="1:12" ht="21" customHeight="1" x14ac:dyDescent="0.25">
      <c r="A27" s="47" t="s">
        <v>100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18">
        <f>L23</f>
        <v>29.55</v>
      </c>
    </row>
    <row r="28" spans="1:12" ht="36.75" customHeight="1" x14ac:dyDescent="0.25"/>
    <row r="29" spans="1:12" ht="42" customHeight="1" x14ac:dyDescent="0.25">
      <c r="A29" s="41" t="s">
        <v>20</v>
      </c>
      <c r="B29" s="41" t="s">
        <v>21</v>
      </c>
      <c r="C29" s="41" t="s">
        <v>23</v>
      </c>
      <c r="D29" s="41" t="s">
        <v>24</v>
      </c>
      <c r="E29" s="41" t="s">
        <v>80</v>
      </c>
      <c r="F29" s="41"/>
      <c r="G29" s="41" t="s">
        <v>81</v>
      </c>
      <c r="H29" s="41" t="s">
        <v>82</v>
      </c>
      <c r="I29" s="41" t="s">
        <v>83</v>
      </c>
      <c r="J29" s="41" t="s">
        <v>84</v>
      </c>
      <c r="K29" s="41" t="s">
        <v>85</v>
      </c>
      <c r="L29" s="41" t="s">
        <v>94</v>
      </c>
    </row>
    <row r="30" spans="1:12" ht="41.25" customHeight="1" x14ac:dyDescent="0.25">
      <c r="A30" s="41"/>
      <c r="B30" s="41"/>
      <c r="C30" s="41"/>
      <c r="D30" s="41"/>
      <c r="E30" s="8" t="s">
        <v>88</v>
      </c>
      <c r="F30" s="8" t="s">
        <v>89</v>
      </c>
      <c r="G30" s="41"/>
      <c r="H30" s="41"/>
      <c r="I30" s="41"/>
      <c r="J30" s="41"/>
      <c r="K30" s="41"/>
      <c r="L30" s="41"/>
    </row>
    <row r="31" spans="1:12" ht="15.75" customHeight="1" x14ac:dyDescent="0.25">
      <c r="A31" s="9">
        <v>1</v>
      </c>
      <c r="B31" s="9">
        <v>2</v>
      </c>
      <c r="C31" s="9">
        <v>3</v>
      </c>
      <c r="D31" s="9">
        <v>4</v>
      </c>
      <c r="E31" s="9">
        <v>5</v>
      </c>
      <c r="F31" s="9">
        <v>6</v>
      </c>
      <c r="G31" s="9">
        <v>7</v>
      </c>
      <c r="H31" s="9">
        <v>7</v>
      </c>
      <c r="I31" s="9">
        <v>8</v>
      </c>
      <c r="J31" s="9">
        <v>9</v>
      </c>
      <c r="K31" s="9">
        <v>10</v>
      </c>
      <c r="L31" s="9">
        <v>11</v>
      </c>
    </row>
    <row r="32" spans="1:12" ht="21" customHeight="1" x14ac:dyDescent="0.25">
      <c r="A32" s="10">
        <v>1</v>
      </c>
      <c r="B32" s="11" t="s">
        <v>49</v>
      </c>
      <c r="C32" s="11"/>
      <c r="D32" s="11" t="s">
        <v>52</v>
      </c>
      <c r="E32" s="15" t="s">
        <v>95</v>
      </c>
      <c r="F32" s="11"/>
      <c r="G32" s="11" t="s">
        <v>53</v>
      </c>
      <c r="H32" s="13">
        <v>10</v>
      </c>
      <c r="I32" s="13"/>
      <c r="J32" s="11" t="s">
        <v>53</v>
      </c>
      <c r="K32" s="13">
        <v>100</v>
      </c>
      <c r="L32" s="13">
        <v>14.52</v>
      </c>
    </row>
    <row r="33" spans="1:12" ht="20.25" customHeight="1" x14ac:dyDescent="0.25">
      <c r="A33" s="10">
        <v>2</v>
      </c>
      <c r="B33" s="11" t="s">
        <v>49</v>
      </c>
      <c r="C33" s="11"/>
      <c r="D33" s="11" t="s">
        <v>52</v>
      </c>
      <c r="E33" s="15" t="s">
        <v>95</v>
      </c>
      <c r="F33" s="11"/>
      <c r="G33" s="11" t="s">
        <v>53</v>
      </c>
      <c r="H33" s="13">
        <v>10</v>
      </c>
      <c r="I33" s="13"/>
      <c r="J33" s="11" t="s">
        <v>53</v>
      </c>
      <c r="K33" s="13">
        <v>100</v>
      </c>
      <c r="L33" s="13">
        <v>14.52</v>
      </c>
    </row>
    <row r="34" spans="1:12" ht="20.25" customHeight="1" x14ac:dyDescent="0.25">
      <c r="A34" s="10">
        <v>3</v>
      </c>
      <c r="B34" s="11" t="s">
        <v>49</v>
      </c>
      <c r="C34" s="11"/>
      <c r="D34" s="11" t="s">
        <v>52</v>
      </c>
      <c r="E34" s="15" t="s">
        <v>95</v>
      </c>
      <c r="F34" s="11"/>
      <c r="G34" s="11" t="s">
        <v>53</v>
      </c>
      <c r="H34" s="13">
        <v>10</v>
      </c>
      <c r="I34" s="13"/>
      <c r="J34" s="11" t="s">
        <v>53</v>
      </c>
      <c r="K34" s="13">
        <v>100</v>
      </c>
      <c r="L34" s="13">
        <v>14.52</v>
      </c>
    </row>
    <row r="35" spans="1:12" ht="21" customHeight="1" x14ac:dyDescent="0.25">
      <c r="A35" s="45" t="s">
        <v>96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16">
        <f>ROUNDDOWN(MIN(L32,L33,L34),2)</f>
        <v>14.52</v>
      </c>
    </row>
    <row r="36" spans="1:12" ht="21" customHeight="1" x14ac:dyDescent="0.25">
      <c r="A36" s="46" t="s">
        <v>97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17">
        <f>ROUNDDOWN(AVERAGE(L32,L33,L34),2)</f>
        <v>14.52</v>
      </c>
    </row>
    <row r="37" spans="1:12" ht="20.25" customHeight="1" x14ac:dyDescent="0.25">
      <c r="A37" s="46" t="s">
        <v>98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17">
        <f>ROUNDDOWN(STDEV(L32,L33,L34),2)</f>
        <v>0</v>
      </c>
    </row>
    <row r="38" spans="1:12" ht="21" customHeight="1" x14ac:dyDescent="0.25">
      <c r="A38" s="46" t="s">
        <v>99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17">
        <f>ROUNDDOWN(L37/L36*100,2)</f>
        <v>0</v>
      </c>
    </row>
    <row r="39" spans="1:12" ht="21" customHeight="1" x14ac:dyDescent="0.25">
      <c r="A39" s="47" t="s">
        <v>100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18">
        <f>L35</f>
        <v>14.52</v>
      </c>
    </row>
    <row r="40" spans="1:12" ht="36.75" customHeight="1" x14ac:dyDescent="0.25"/>
    <row r="41" spans="1:12" ht="42" customHeight="1" x14ac:dyDescent="0.25">
      <c r="A41" s="41" t="s">
        <v>20</v>
      </c>
      <c r="B41" s="41" t="s">
        <v>21</v>
      </c>
      <c r="C41" s="41" t="s">
        <v>23</v>
      </c>
      <c r="D41" s="41" t="s">
        <v>24</v>
      </c>
      <c r="E41" s="41" t="s">
        <v>80</v>
      </c>
      <c r="F41" s="41"/>
      <c r="G41" s="41" t="s">
        <v>81</v>
      </c>
      <c r="H41" s="41" t="s">
        <v>82</v>
      </c>
      <c r="I41" s="41" t="s">
        <v>83</v>
      </c>
      <c r="J41" s="41" t="s">
        <v>84</v>
      </c>
      <c r="K41" s="41" t="s">
        <v>85</v>
      </c>
      <c r="L41" s="41" t="s">
        <v>94</v>
      </c>
    </row>
    <row r="42" spans="1:12" ht="41.25" customHeight="1" x14ac:dyDescent="0.25">
      <c r="A42" s="41"/>
      <c r="B42" s="41"/>
      <c r="C42" s="41"/>
      <c r="D42" s="41"/>
      <c r="E42" s="8" t="s">
        <v>88</v>
      </c>
      <c r="F42" s="8" t="s">
        <v>89</v>
      </c>
      <c r="G42" s="41"/>
      <c r="H42" s="41"/>
      <c r="I42" s="41"/>
      <c r="J42" s="41"/>
      <c r="K42" s="41"/>
      <c r="L42" s="41"/>
    </row>
    <row r="43" spans="1:12" ht="15.75" customHeight="1" x14ac:dyDescent="0.25">
      <c r="A43" s="9">
        <v>1</v>
      </c>
      <c r="B43" s="9">
        <v>2</v>
      </c>
      <c r="C43" s="9">
        <v>3</v>
      </c>
      <c r="D43" s="9">
        <v>4</v>
      </c>
      <c r="E43" s="9">
        <v>5</v>
      </c>
      <c r="F43" s="9">
        <v>6</v>
      </c>
      <c r="G43" s="9">
        <v>7</v>
      </c>
      <c r="H43" s="9">
        <v>7</v>
      </c>
      <c r="I43" s="9">
        <v>8</v>
      </c>
      <c r="J43" s="9">
        <v>9</v>
      </c>
      <c r="K43" s="9">
        <v>10</v>
      </c>
      <c r="L43" s="9">
        <v>11</v>
      </c>
    </row>
    <row r="44" spans="1:12" ht="21" customHeight="1" x14ac:dyDescent="0.25">
      <c r="A44" s="10">
        <v>1</v>
      </c>
      <c r="B44" s="11" t="s">
        <v>55</v>
      </c>
      <c r="C44" s="11"/>
      <c r="D44" s="11" t="s">
        <v>58</v>
      </c>
      <c r="E44" s="15" t="s">
        <v>95</v>
      </c>
      <c r="F44" s="11"/>
      <c r="G44" s="11" t="s">
        <v>45</v>
      </c>
      <c r="H44" s="13">
        <v>10</v>
      </c>
      <c r="I44" s="13"/>
      <c r="J44" s="11" t="s">
        <v>45</v>
      </c>
      <c r="K44" s="13">
        <v>600</v>
      </c>
      <c r="L44" s="13">
        <v>11.96</v>
      </c>
    </row>
    <row r="45" spans="1:12" ht="20.25" customHeight="1" x14ac:dyDescent="0.25">
      <c r="A45" s="10">
        <v>2</v>
      </c>
      <c r="B45" s="11" t="s">
        <v>55</v>
      </c>
      <c r="C45" s="11"/>
      <c r="D45" s="11" t="s">
        <v>58</v>
      </c>
      <c r="E45" s="15" t="s">
        <v>95</v>
      </c>
      <c r="F45" s="11"/>
      <c r="G45" s="11" t="s">
        <v>45</v>
      </c>
      <c r="H45" s="13">
        <v>10</v>
      </c>
      <c r="I45" s="13"/>
      <c r="J45" s="11" t="s">
        <v>45</v>
      </c>
      <c r="K45" s="13">
        <v>600</v>
      </c>
      <c r="L45" s="13">
        <v>11.96</v>
      </c>
    </row>
    <row r="46" spans="1:12" ht="20.25" customHeight="1" x14ac:dyDescent="0.25">
      <c r="A46" s="10">
        <v>3</v>
      </c>
      <c r="B46" s="11" t="s">
        <v>55</v>
      </c>
      <c r="C46" s="11"/>
      <c r="D46" s="11" t="s">
        <v>58</v>
      </c>
      <c r="E46" s="15" t="s">
        <v>95</v>
      </c>
      <c r="F46" s="11"/>
      <c r="G46" s="11" t="s">
        <v>45</v>
      </c>
      <c r="H46" s="13">
        <v>10</v>
      </c>
      <c r="I46" s="13"/>
      <c r="J46" s="11" t="s">
        <v>45</v>
      </c>
      <c r="K46" s="13">
        <v>600</v>
      </c>
      <c r="L46" s="13">
        <v>11.96</v>
      </c>
    </row>
    <row r="47" spans="1:12" ht="21" customHeight="1" x14ac:dyDescent="0.25">
      <c r="A47" s="45" t="s">
        <v>96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16">
        <f>ROUNDDOWN(MIN(L44,L45,L46),2)</f>
        <v>11.96</v>
      </c>
    </row>
    <row r="48" spans="1:12" ht="21" customHeight="1" x14ac:dyDescent="0.25">
      <c r="A48" s="46" t="s">
        <v>97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17">
        <f>ROUNDDOWN(AVERAGE(L44,L45,L46),2)</f>
        <v>11.96</v>
      </c>
    </row>
    <row r="49" spans="1:12" ht="20.25" customHeight="1" x14ac:dyDescent="0.25">
      <c r="A49" s="46" t="s">
        <v>98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17">
        <f>ROUNDDOWN(STDEV(L44,L45,L46),2)</f>
        <v>0</v>
      </c>
    </row>
    <row r="50" spans="1:12" ht="21" customHeight="1" x14ac:dyDescent="0.25">
      <c r="A50" s="46" t="s">
        <v>99</v>
      </c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17">
        <f>ROUNDDOWN(L49/L48*100,2)</f>
        <v>0</v>
      </c>
    </row>
    <row r="51" spans="1:12" ht="21" customHeight="1" x14ac:dyDescent="0.25">
      <c r="A51" s="47" t="s">
        <v>100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18">
        <f>L47</f>
        <v>11.96</v>
      </c>
    </row>
    <row r="52" spans="1:12" ht="36.75" customHeight="1" x14ac:dyDescent="0.25"/>
    <row r="53" spans="1:12" ht="42" customHeight="1" x14ac:dyDescent="0.25">
      <c r="A53" s="41" t="s">
        <v>20</v>
      </c>
      <c r="B53" s="41" t="s">
        <v>21</v>
      </c>
      <c r="C53" s="41" t="s">
        <v>23</v>
      </c>
      <c r="D53" s="41" t="s">
        <v>24</v>
      </c>
      <c r="E53" s="41" t="s">
        <v>80</v>
      </c>
      <c r="F53" s="41"/>
      <c r="G53" s="41" t="s">
        <v>81</v>
      </c>
      <c r="H53" s="41" t="s">
        <v>82</v>
      </c>
      <c r="I53" s="41" t="s">
        <v>83</v>
      </c>
      <c r="J53" s="41" t="s">
        <v>84</v>
      </c>
      <c r="K53" s="41" t="s">
        <v>85</v>
      </c>
      <c r="L53" s="41" t="s">
        <v>94</v>
      </c>
    </row>
    <row r="54" spans="1:12" ht="41.25" customHeight="1" x14ac:dyDescent="0.25">
      <c r="A54" s="41"/>
      <c r="B54" s="41"/>
      <c r="C54" s="41"/>
      <c r="D54" s="41"/>
      <c r="E54" s="8" t="s">
        <v>88</v>
      </c>
      <c r="F54" s="8" t="s">
        <v>89</v>
      </c>
      <c r="G54" s="41"/>
      <c r="H54" s="41"/>
      <c r="I54" s="41"/>
      <c r="J54" s="41"/>
      <c r="K54" s="41"/>
      <c r="L54" s="41"/>
    </row>
    <row r="55" spans="1:12" ht="15.75" customHeight="1" x14ac:dyDescent="0.25">
      <c r="A55" s="9">
        <v>1</v>
      </c>
      <c r="B55" s="9">
        <v>2</v>
      </c>
      <c r="C55" s="9">
        <v>3</v>
      </c>
      <c r="D55" s="9">
        <v>4</v>
      </c>
      <c r="E55" s="9">
        <v>5</v>
      </c>
      <c r="F55" s="9">
        <v>6</v>
      </c>
      <c r="G55" s="9">
        <v>7</v>
      </c>
      <c r="H55" s="9">
        <v>7</v>
      </c>
      <c r="I55" s="9">
        <v>8</v>
      </c>
      <c r="J55" s="9">
        <v>9</v>
      </c>
      <c r="K55" s="9">
        <v>10</v>
      </c>
      <c r="L55" s="9">
        <v>11</v>
      </c>
    </row>
    <row r="56" spans="1:12" ht="21" customHeight="1" x14ac:dyDescent="0.25">
      <c r="A56" s="10">
        <v>1</v>
      </c>
      <c r="B56" s="11" t="s">
        <v>59</v>
      </c>
      <c r="C56" s="11"/>
      <c r="D56" s="11" t="s">
        <v>61</v>
      </c>
      <c r="E56" s="15" t="s">
        <v>95</v>
      </c>
      <c r="F56" s="11"/>
      <c r="G56" s="11" t="s">
        <v>53</v>
      </c>
      <c r="H56" s="13">
        <v>10</v>
      </c>
      <c r="I56" s="13"/>
      <c r="J56" s="11" t="s">
        <v>53</v>
      </c>
      <c r="K56" s="13">
        <v>200</v>
      </c>
      <c r="L56" s="13">
        <v>3.99</v>
      </c>
    </row>
    <row r="57" spans="1:12" ht="20.25" customHeight="1" x14ac:dyDescent="0.25">
      <c r="A57" s="10">
        <v>2</v>
      </c>
      <c r="B57" s="11" t="s">
        <v>59</v>
      </c>
      <c r="C57" s="11"/>
      <c r="D57" s="11" t="s">
        <v>61</v>
      </c>
      <c r="E57" s="15" t="s">
        <v>95</v>
      </c>
      <c r="F57" s="11"/>
      <c r="G57" s="11" t="s">
        <v>53</v>
      </c>
      <c r="H57" s="13">
        <v>10</v>
      </c>
      <c r="I57" s="13"/>
      <c r="J57" s="11" t="s">
        <v>53</v>
      </c>
      <c r="K57" s="13">
        <v>200</v>
      </c>
      <c r="L57" s="13">
        <v>3.99</v>
      </c>
    </row>
    <row r="58" spans="1:12" ht="20.25" customHeight="1" x14ac:dyDescent="0.25">
      <c r="A58" s="10">
        <v>3</v>
      </c>
      <c r="B58" s="11" t="s">
        <v>59</v>
      </c>
      <c r="C58" s="11"/>
      <c r="D58" s="11" t="s">
        <v>61</v>
      </c>
      <c r="E58" s="15" t="s">
        <v>95</v>
      </c>
      <c r="F58" s="11"/>
      <c r="G58" s="11" t="s">
        <v>53</v>
      </c>
      <c r="H58" s="13">
        <v>10</v>
      </c>
      <c r="I58" s="13"/>
      <c r="J58" s="11" t="s">
        <v>53</v>
      </c>
      <c r="K58" s="13">
        <v>200</v>
      </c>
      <c r="L58" s="13">
        <v>3.99</v>
      </c>
    </row>
    <row r="59" spans="1:12" ht="21" customHeight="1" x14ac:dyDescent="0.25">
      <c r="A59" s="45" t="s">
        <v>96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16">
        <f>ROUNDDOWN(MIN(L56,L57,L58),2)</f>
        <v>3.99</v>
      </c>
    </row>
    <row r="60" spans="1:12" ht="20.25" customHeight="1" x14ac:dyDescent="0.25">
      <c r="A60" s="46" t="s">
        <v>97</v>
      </c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17">
        <f>ROUNDDOWN(AVERAGE(L56,L57,L58),2)</f>
        <v>3.99</v>
      </c>
    </row>
    <row r="61" spans="1:12" ht="21" customHeight="1" x14ac:dyDescent="0.25">
      <c r="A61" s="46" t="s">
        <v>98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17">
        <f>ROUNDDOWN(STDEV(L56,L57,L58),2)</f>
        <v>0</v>
      </c>
    </row>
    <row r="62" spans="1:12" ht="21" customHeight="1" x14ac:dyDescent="0.25">
      <c r="A62" s="46" t="s">
        <v>99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17">
        <f>ROUNDDOWN(L61/L60*100,2)</f>
        <v>0</v>
      </c>
    </row>
    <row r="63" spans="1:12" ht="21" customHeight="1" x14ac:dyDescent="0.25">
      <c r="A63" s="47" t="s">
        <v>100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18">
        <f>L59</f>
        <v>3.99</v>
      </c>
    </row>
    <row r="64" spans="1:12" ht="36.75" customHeight="1" x14ac:dyDescent="0.25"/>
    <row r="65" spans="1:12" ht="42" customHeight="1" x14ac:dyDescent="0.25">
      <c r="A65" s="41" t="s">
        <v>20</v>
      </c>
      <c r="B65" s="41" t="s">
        <v>21</v>
      </c>
      <c r="C65" s="41" t="s">
        <v>23</v>
      </c>
      <c r="D65" s="41" t="s">
        <v>24</v>
      </c>
      <c r="E65" s="41" t="s">
        <v>80</v>
      </c>
      <c r="F65" s="41"/>
      <c r="G65" s="41" t="s">
        <v>81</v>
      </c>
      <c r="H65" s="41" t="s">
        <v>82</v>
      </c>
      <c r="I65" s="41" t="s">
        <v>83</v>
      </c>
      <c r="J65" s="41" t="s">
        <v>84</v>
      </c>
      <c r="K65" s="41" t="s">
        <v>85</v>
      </c>
      <c r="L65" s="41" t="s">
        <v>94</v>
      </c>
    </row>
    <row r="66" spans="1:12" ht="41.25" customHeight="1" x14ac:dyDescent="0.25">
      <c r="A66" s="41"/>
      <c r="B66" s="41"/>
      <c r="C66" s="41"/>
      <c r="D66" s="41"/>
      <c r="E66" s="8" t="s">
        <v>88</v>
      </c>
      <c r="F66" s="8" t="s">
        <v>89</v>
      </c>
      <c r="G66" s="41"/>
      <c r="H66" s="41"/>
      <c r="I66" s="41"/>
      <c r="J66" s="41"/>
      <c r="K66" s="41"/>
      <c r="L66" s="41"/>
    </row>
    <row r="67" spans="1:12" ht="15.75" customHeight="1" x14ac:dyDescent="0.25">
      <c r="A67" s="9">
        <v>1</v>
      </c>
      <c r="B67" s="9">
        <v>2</v>
      </c>
      <c r="C67" s="9">
        <v>3</v>
      </c>
      <c r="D67" s="9">
        <v>4</v>
      </c>
      <c r="E67" s="9">
        <v>5</v>
      </c>
      <c r="F67" s="9">
        <v>6</v>
      </c>
      <c r="G67" s="9">
        <v>7</v>
      </c>
      <c r="H67" s="9">
        <v>7</v>
      </c>
      <c r="I67" s="9">
        <v>8</v>
      </c>
      <c r="J67" s="9">
        <v>9</v>
      </c>
      <c r="K67" s="9">
        <v>10</v>
      </c>
      <c r="L67" s="9">
        <v>11</v>
      </c>
    </row>
    <row r="68" spans="1:12" ht="30.75" customHeight="1" x14ac:dyDescent="0.25">
      <c r="A68" s="10">
        <v>1</v>
      </c>
      <c r="B68" s="11" t="s">
        <v>62</v>
      </c>
      <c r="C68" s="11"/>
      <c r="D68" s="11" t="s">
        <v>101</v>
      </c>
      <c r="E68" s="15" t="s">
        <v>102</v>
      </c>
      <c r="F68" s="11" t="s">
        <v>103</v>
      </c>
      <c r="G68" s="14"/>
      <c r="H68" s="13">
        <v>65</v>
      </c>
      <c r="I68" s="13"/>
      <c r="J68" s="11" t="s">
        <v>66</v>
      </c>
      <c r="K68" s="13">
        <v>65</v>
      </c>
      <c r="L68" s="13">
        <v>99.82</v>
      </c>
    </row>
    <row r="69" spans="1:12" ht="31.5" customHeight="1" x14ac:dyDescent="0.25">
      <c r="A69" s="10">
        <v>2</v>
      </c>
      <c r="B69" s="11" t="s">
        <v>62</v>
      </c>
      <c r="C69" s="11"/>
      <c r="D69" s="11" t="s">
        <v>101</v>
      </c>
      <c r="E69" s="15" t="s">
        <v>104</v>
      </c>
      <c r="F69" s="11" t="s">
        <v>105</v>
      </c>
      <c r="G69" s="14"/>
      <c r="H69" s="13">
        <v>20</v>
      </c>
      <c r="I69" s="13"/>
      <c r="J69" s="11" t="s">
        <v>66</v>
      </c>
      <c r="K69" s="13">
        <v>20</v>
      </c>
      <c r="L69" s="13">
        <v>99.8</v>
      </c>
    </row>
    <row r="70" spans="1:12" ht="30.75" customHeight="1" x14ac:dyDescent="0.25">
      <c r="A70" s="10">
        <v>3</v>
      </c>
      <c r="B70" s="11" t="s">
        <v>62</v>
      </c>
      <c r="C70" s="11"/>
      <c r="D70" s="11" t="s">
        <v>101</v>
      </c>
      <c r="E70" s="15" t="s">
        <v>106</v>
      </c>
      <c r="F70" s="11" t="s">
        <v>107</v>
      </c>
      <c r="G70" s="14"/>
      <c r="H70" s="13">
        <v>70</v>
      </c>
      <c r="I70" s="13"/>
      <c r="J70" s="11" t="s">
        <v>66</v>
      </c>
      <c r="K70" s="13">
        <v>70</v>
      </c>
      <c r="L70" s="13">
        <v>99.77</v>
      </c>
    </row>
    <row r="71" spans="1:12" ht="21" customHeight="1" x14ac:dyDescent="0.25">
      <c r="A71" s="45" t="s">
        <v>96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16">
        <f>ROUNDDOWN(MIN(L68,L69,L70),2)</f>
        <v>99.77</v>
      </c>
    </row>
    <row r="72" spans="1:12" ht="20.25" customHeight="1" x14ac:dyDescent="0.25">
      <c r="A72" s="46" t="s">
        <v>97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17">
        <f>ROUNDDOWN(AVERAGE(L68,L69,L70),2)</f>
        <v>99.79</v>
      </c>
    </row>
    <row r="73" spans="1:12" ht="21" customHeight="1" x14ac:dyDescent="0.25">
      <c r="A73" s="46" t="s">
        <v>98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17">
        <f>ROUNDDOWN(STDEV(L68,L69,L70),2)</f>
        <v>0.02</v>
      </c>
    </row>
    <row r="74" spans="1:12" ht="21" customHeight="1" x14ac:dyDescent="0.25">
      <c r="A74" s="46" t="s">
        <v>99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17">
        <f>ROUNDDOWN(L73/L72*100,2)</f>
        <v>0.02</v>
      </c>
    </row>
    <row r="75" spans="1:12" ht="21" customHeight="1" x14ac:dyDescent="0.25">
      <c r="A75" s="47" t="s">
        <v>100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18">
        <f>L71</f>
        <v>99.77</v>
      </c>
    </row>
    <row r="76" spans="1:12" ht="36" customHeight="1" x14ac:dyDescent="0.25"/>
    <row r="77" spans="1:12" ht="42" customHeight="1" x14ac:dyDescent="0.25">
      <c r="A77" s="41" t="s">
        <v>20</v>
      </c>
      <c r="B77" s="41" t="s">
        <v>21</v>
      </c>
      <c r="C77" s="41" t="s">
        <v>23</v>
      </c>
      <c r="D77" s="41" t="s">
        <v>24</v>
      </c>
      <c r="E77" s="41" t="s">
        <v>80</v>
      </c>
      <c r="F77" s="41"/>
      <c r="G77" s="41" t="s">
        <v>81</v>
      </c>
      <c r="H77" s="41" t="s">
        <v>82</v>
      </c>
      <c r="I77" s="41" t="s">
        <v>83</v>
      </c>
      <c r="J77" s="41" t="s">
        <v>84</v>
      </c>
      <c r="K77" s="41" t="s">
        <v>85</v>
      </c>
      <c r="L77" s="41" t="s">
        <v>94</v>
      </c>
    </row>
    <row r="78" spans="1:12" ht="41.25" customHeight="1" x14ac:dyDescent="0.25">
      <c r="A78" s="41"/>
      <c r="B78" s="41"/>
      <c r="C78" s="41"/>
      <c r="D78" s="41"/>
      <c r="E78" s="8" t="s">
        <v>88</v>
      </c>
      <c r="F78" s="8" t="s">
        <v>89</v>
      </c>
      <c r="G78" s="41"/>
      <c r="H78" s="41"/>
      <c r="I78" s="41"/>
      <c r="J78" s="41"/>
      <c r="K78" s="41"/>
      <c r="L78" s="41"/>
    </row>
    <row r="79" spans="1:12" ht="16.5" customHeight="1" x14ac:dyDescent="0.25">
      <c r="A79" s="9">
        <v>1</v>
      </c>
      <c r="B79" s="9">
        <v>2</v>
      </c>
      <c r="C79" s="9">
        <v>3</v>
      </c>
      <c r="D79" s="9">
        <v>4</v>
      </c>
      <c r="E79" s="9">
        <v>5</v>
      </c>
      <c r="F79" s="9">
        <v>6</v>
      </c>
      <c r="G79" s="9">
        <v>7</v>
      </c>
      <c r="H79" s="9">
        <v>7</v>
      </c>
      <c r="I79" s="9">
        <v>8</v>
      </c>
      <c r="J79" s="9">
        <v>9</v>
      </c>
      <c r="K79" s="9">
        <v>10</v>
      </c>
      <c r="L79" s="9">
        <v>11</v>
      </c>
    </row>
    <row r="80" spans="1:12" ht="41.25" customHeight="1" x14ac:dyDescent="0.25">
      <c r="A80" s="10">
        <v>1</v>
      </c>
      <c r="B80" s="11" t="s">
        <v>67</v>
      </c>
      <c r="C80" s="11" t="s">
        <v>57</v>
      </c>
      <c r="D80" s="11" t="s">
        <v>69</v>
      </c>
      <c r="E80" s="15" t="s">
        <v>95</v>
      </c>
      <c r="F80" s="11"/>
      <c r="G80" s="11" t="s">
        <v>45</v>
      </c>
      <c r="H80" s="13">
        <v>15</v>
      </c>
      <c r="I80" s="13"/>
      <c r="J80" s="11" t="s">
        <v>45</v>
      </c>
      <c r="K80" s="13">
        <v>420</v>
      </c>
      <c r="L80" s="13">
        <v>13.1</v>
      </c>
    </row>
    <row r="81" spans="1:12" ht="41.25" customHeight="1" x14ac:dyDescent="0.25">
      <c r="A81" s="10">
        <v>2</v>
      </c>
      <c r="B81" s="11" t="s">
        <v>67</v>
      </c>
      <c r="C81" s="11" t="s">
        <v>57</v>
      </c>
      <c r="D81" s="11" t="s">
        <v>69</v>
      </c>
      <c r="E81" s="15" t="s">
        <v>95</v>
      </c>
      <c r="F81" s="11"/>
      <c r="G81" s="11" t="s">
        <v>45</v>
      </c>
      <c r="H81" s="13">
        <v>15</v>
      </c>
      <c r="I81" s="13"/>
      <c r="J81" s="11" t="s">
        <v>45</v>
      </c>
      <c r="K81" s="13">
        <v>420</v>
      </c>
      <c r="L81" s="13">
        <v>13.1</v>
      </c>
    </row>
    <row r="82" spans="1:12" ht="41.25" customHeight="1" x14ac:dyDescent="0.25">
      <c r="A82" s="10">
        <v>3</v>
      </c>
      <c r="B82" s="11" t="s">
        <v>67</v>
      </c>
      <c r="C82" s="11" t="s">
        <v>57</v>
      </c>
      <c r="D82" s="11" t="s">
        <v>69</v>
      </c>
      <c r="E82" s="15" t="s">
        <v>95</v>
      </c>
      <c r="F82" s="11"/>
      <c r="G82" s="11" t="s">
        <v>45</v>
      </c>
      <c r="H82" s="13">
        <v>15</v>
      </c>
      <c r="I82" s="13"/>
      <c r="J82" s="11" t="s">
        <v>45</v>
      </c>
      <c r="K82" s="13">
        <v>420</v>
      </c>
      <c r="L82" s="13">
        <v>13.1</v>
      </c>
    </row>
    <row r="83" spans="1:12" ht="21" customHeight="1" x14ac:dyDescent="0.25">
      <c r="A83" s="45" t="s">
        <v>96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16">
        <f>ROUNDDOWN(MIN(L80,L81,L82),2)</f>
        <v>13.1</v>
      </c>
    </row>
    <row r="84" spans="1:12" ht="21" customHeight="1" x14ac:dyDescent="0.25">
      <c r="A84" s="46" t="s">
        <v>97</v>
      </c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17">
        <f>ROUNDDOWN(AVERAGE(L80,L81,L82),2)</f>
        <v>13.1</v>
      </c>
    </row>
    <row r="85" spans="1:12" ht="20.25" customHeight="1" x14ac:dyDescent="0.25">
      <c r="A85" s="46" t="s">
        <v>98</v>
      </c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17">
        <f>ROUNDDOWN(STDEV(L80,L81,L82),2)</f>
        <v>0</v>
      </c>
    </row>
    <row r="86" spans="1:12" ht="21" customHeight="1" x14ac:dyDescent="0.25">
      <c r="A86" s="46" t="s">
        <v>99</v>
      </c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17">
        <f>ROUNDDOWN(L85/L84*100,2)</f>
        <v>0</v>
      </c>
    </row>
    <row r="87" spans="1:12" ht="21" customHeight="1" x14ac:dyDescent="0.25">
      <c r="A87" s="47" t="s">
        <v>100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18">
        <f>L83</f>
        <v>13.1</v>
      </c>
    </row>
    <row r="88" spans="1:12" ht="36.75" customHeight="1" x14ac:dyDescent="0.25"/>
    <row r="89" spans="1:12" ht="42" customHeight="1" x14ac:dyDescent="0.25">
      <c r="A89" s="41" t="s">
        <v>20</v>
      </c>
      <c r="B89" s="41" t="s">
        <v>21</v>
      </c>
      <c r="C89" s="41" t="s">
        <v>23</v>
      </c>
      <c r="D89" s="41" t="s">
        <v>24</v>
      </c>
      <c r="E89" s="41" t="s">
        <v>80</v>
      </c>
      <c r="F89" s="41"/>
      <c r="G89" s="41" t="s">
        <v>81</v>
      </c>
      <c r="H89" s="41" t="s">
        <v>82</v>
      </c>
      <c r="I89" s="41" t="s">
        <v>83</v>
      </c>
      <c r="J89" s="41" t="s">
        <v>84</v>
      </c>
      <c r="K89" s="41" t="s">
        <v>85</v>
      </c>
      <c r="L89" s="41" t="s">
        <v>94</v>
      </c>
    </row>
    <row r="90" spans="1:12" ht="41.25" customHeight="1" x14ac:dyDescent="0.25">
      <c r="A90" s="41"/>
      <c r="B90" s="41"/>
      <c r="C90" s="41"/>
      <c r="D90" s="41"/>
      <c r="E90" s="8" t="s">
        <v>88</v>
      </c>
      <c r="F90" s="8" t="s">
        <v>89</v>
      </c>
      <c r="G90" s="41"/>
      <c r="H90" s="41"/>
      <c r="I90" s="41"/>
      <c r="J90" s="41"/>
      <c r="K90" s="41"/>
      <c r="L90" s="41"/>
    </row>
    <row r="91" spans="1:12" ht="15.75" customHeight="1" x14ac:dyDescent="0.25">
      <c r="A91" s="9">
        <v>1</v>
      </c>
      <c r="B91" s="9">
        <v>2</v>
      </c>
      <c r="C91" s="9">
        <v>3</v>
      </c>
      <c r="D91" s="9">
        <v>4</v>
      </c>
      <c r="E91" s="9">
        <v>5</v>
      </c>
      <c r="F91" s="9">
        <v>6</v>
      </c>
      <c r="G91" s="9">
        <v>7</v>
      </c>
      <c r="H91" s="9">
        <v>7</v>
      </c>
      <c r="I91" s="9">
        <v>8</v>
      </c>
      <c r="J91" s="9">
        <v>9</v>
      </c>
      <c r="K91" s="9">
        <v>10</v>
      </c>
      <c r="L91" s="9">
        <v>11</v>
      </c>
    </row>
    <row r="92" spans="1:12" ht="41.25" customHeight="1" x14ac:dyDescent="0.25">
      <c r="A92" s="10">
        <v>1</v>
      </c>
      <c r="B92" s="11" t="s">
        <v>67</v>
      </c>
      <c r="C92" s="11" t="s">
        <v>57</v>
      </c>
      <c r="D92" s="11" t="s">
        <v>108</v>
      </c>
      <c r="E92" s="15" t="s">
        <v>109</v>
      </c>
      <c r="F92" s="11" t="s">
        <v>110</v>
      </c>
      <c r="G92" s="11" t="s">
        <v>111</v>
      </c>
      <c r="H92" s="13">
        <v>20</v>
      </c>
      <c r="I92" s="13">
        <v>645.12</v>
      </c>
      <c r="J92" s="11" t="s">
        <v>45</v>
      </c>
      <c r="K92" s="13">
        <v>20</v>
      </c>
      <c r="L92" s="13">
        <v>20.94</v>
      </c>
    </row>
    <row r="93" spans="1:12" ht="41.25" customHeight="1" x14ac:dyDescent="0.25">
      <c r="A93" s="10">
        <v>2</v>
      </c>
      <c r="B93" s="11" t="s">
        <v>67</v>
      </c>
      <c r="C93" s="11" t="s">
        <v>57</v>
      </c>
      <c r="D93" s="11" t="s">
        <v>108</v>
      </c>
      <c r="E93" s="15" t="s">
        <v>112</v>
      </c>
      <c r="F93" s="11" t="s">
        <v>107</v>
      </c>
      <c r="G93" s="11" t="s">
        <v>111</v>
      </c>
      <c r="H93" s="13">
        <v>20</v>
      </c>
      <c r="I93" s="13">
        <v>645.12</v>
      </c>
      <c r="J93" s="11" t="s">
        <v>45</v>
      </c>
      <c r="K93" s="13">
        <v>20</v>
      </c>
      <c r="L93" s="13">
        <v>20.94</v>
      </c>
    </row>
    <row r="94" spans="1:12" ht="41.25" customHeight="1" x14ac:dyDescent="0.25">
      <c r="A94" s="10">
        <v>3</v>
      </c>
      <c r="B94" s="11" t="s">
        <v>67</v>
      </c>
      <c r="C94" s="11" t="s">
        <v>57</v>
      </c>
      <c r="D94" s="11" t="s">
        <v>108</v>
      </c>
      <c r="E94" s="15" t="s">
        <v>113</v>
      </c>
      <c r="F94" s="11" t="s">
        <v>114</v>
      </c>
      <c r="G94" s="11" t="s">
        <v>111</v>
      </c>
      <c r="H94" s="13">
        <v>20</v>
      </c>
      <c r="I94" s="13">
        <v>833.84</v>
      </c>
      <c r="J94" s="11" t="s">
        <v>45</v>
      </c>
      <c r="K94" s="13">
        <v>20</v>
      </c>
      <c r="L94" s="13">
        <v>27.07</v>
      </c>
    </row>
    <row r="95" spans="1:12" ht="21" customHeight="1" x14ac:dyDescent="0.25">
      <c r="A95" s="45" t="s">
        <v>96</v>
      </c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16">
        <f>ROUNDDOWN(MIN(L92,L93,L94),2)</f>
        <v>20.94</v>
      </c>
    </row>
    <row r="96" spans="1:12" ht="21" customHeight="1" x14ac:dyDescent="0.25">
      <c r="A96" s="46" t="s">
        <v>97</v>
      </c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17">
        <f>ROUNDDOWN(AVERAGE(L92,L93,L94),2)</f>
        <v>22.98</v>
      </c>
    </row>
    <row r="97" spans="1:12" ht="21" customHeight="1" x14ac:dyDescent="0.25">
      <c r="A97" s="46" t="s">
        <v>98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17">
        <f>ROUNDDOWN(STDEV(L92,L93,L94),2)</f>
        <v>3.53</v>
      </c>
    </row>
    <row r="98" spans="1:12" ht="20.25" customHeight="1" x14ac:dyDescent="0.25">
      <c r="A98" s="46" t="s">
        <v>99</v>
      </c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17">
        <f>ROUNDDOWN(L97/L96*100,2)</f>
        <v>15.36</v>
      </c>
    </row>
    <row r="99" spans="1:12" ht="21" customHeight="1" x14ac:dyDescent="0.25">
      <c r="A99" s="47" t="s">
        <v>100</v>
      </c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18">
        <f>L95</f>
        <v>20.94</v>
      </c>
    </row>
  </sheetData>
  <mergeCells count="132">
    <mergeCell ref="A95:K95"/>
    <mergeCell ref="A96:K96"/>
    <mergeCell ref="A97:K97"/>
    <mergeCell ref="A98:K98"/>
    <mergeCell ref="A99:K99"/>
    <mergeCell ref="L77:L78"/>
    <mergeCell ref="A83:K83"/>
    <mergeCell ref="A84:K84"/>
    <mergeCell ref="A85:K85"/>
    <mergeCell ref="A86:K86"/>
    <mergeCell ref="A87:K87"/>
    <mergeCell ref="B89:B90"/>
    <mergeCell ref="L89:L90"/>
    <mergeCell ref="K89:K90"/>
    <mergeCell ref="A89:A90"/>
    <mergeCell ref="J89:J90"/>
    <mergeCell ref="H89:H90"/>
    <mergeCell ref="G89:G90"/>
    <mergeCell ref="E89:F89"/>
    <mergeCell ref="D89:D90"/>
    <mergeCell ref="I89:I90"/>
    <mergeCell ref="C89:C90"/>
    <mergeCell ref="A71:K71"/>
    <mergeCell ref="A72:K72"/>
    <mergeCell ref="A73:K73"/>
    <mergeCell ref="A74:K74"/>
    <mergeCell ref="A75:K75"/>
    <mergeCell ref="J77:J78"/>
    <mergeCell ref="K77:K78"/>
    <mergeCell ref="D77:D78"/>
    <mergeCell ref="H77:H78"/>
    <mergeCell ref="G77:G78"/>
    <mergeCell ref="E77:F77"/>
    <mergeCell ref="C77:C78"/>
    <mergeCell ref="B77:B78"/>
    <mergeCell ref="A77:A78"/>
    <mergeCell ref="I77:I78"/>
    <mergeCell ref="L53:L54"/>
    <mergeCell ref="A59:K59"/>
    <mergeCell ref="A60:K60"/>
    <mergeCell ref="A61:K61"/>
    <mergeCell ref="A62:K62"/>
    <mergeCell ref="A63:K63"/>
    <mergeCell ref="I65:I66"/>
    <mergeCell ref="H65:H66"/>
    <mergeCell ref="G65:G66"/>
    <mergeCell ref="B65:B66"/>
    <mergeCell ref="E65:F65"/>
    <mergeCell ref="J65:J66"/>
    <mergeCell ref="K65:K66"/>
    <mergeCell ref="D65:D66"/>
    <mergeCell ref="A65:A66"/>
    <mergeCell ref="C65:C66"/>
    <mergeCell ref="L65:L66"/>
    <mergeCell ref="A47:K47"/>
    <mergeCell ref="A48:K48"/>
    <mergeCell ref="A49:K49"/>
    <mergeCell ref="A50:K50"/>
    <mergeCell ref="A51:K51"/>
    <mergeCell ref="B53:B54"/>
    <mergeCell ref="K53:K54"/>
    <mergeCell ref="J53:J54"/>
    <mergeCell ref="A53:A54"/>
    <mergeCell ref="I53:I54"/>
    <mergeCell ref="H53:H54"/>
    <mergeCell ref="G53:G54"/>
    <mergeCell ref="E53:F53"/>
    <mergeCell ref="D53:D54"/>
    <mergeCell ref="C53:C54"/>
    <mergeCell ref="A35:K35"/>
    <mergeCell ref="A36:K36"/>
    <mergeCell ref="A37:K37"/>
    <mergeCell ref="A38:K38"/>
    <mergeCell ref="A39:K39"/>
    <mergeCell ref="L41:L42"/>
    <mergeCell ref="K41:K42"/>
    <mergeCell ref="A41:A42"/>
    <mergeCell ref="D41:D42"/>
    <mergeCell ref="I41:I42"/>
    <mergeCell ref="B41:B42"/>
    <mergeCell ref="H41:H42"/>
    <mergeCell ref="G41:G42"/>
    <mergeCell ref="E41:F41"/>
    <mergeCell ref="J41:J42"/>
    <mergeCell ref="C41:C42"/>
    <mergeCell ref="L17:L18"/>
    <mergeCell ref="A17:A18"/>
    <mergeCell ref="B17:B18"/>
    <mergeCell ref="H29:H30"/>
    <mergeCell ref="G29:G30"/>
    <mergeCell ref="E29:F29"/>
    <mergeCell ref="I29:I30"/>
    <mergeCell ref="J29:J30"/>
    <mergeCell ref="K29:K30"/>
    <mergeCell ref="L29:L30"/>
    <mergeCell ref="C29:C30"/>
    <mergeCell ref="B29:B30"/>
    <mergeCell ref="A29:A30"/>
    <mergeCell ref="D29:D30"/>
    <mergeCell ref="A11:K11"/>
    <mergeCell ref="A12:K12"/>
    <mergeCell ref="A13:K13"/>
    <mergeCell ref="A14:K14"/>
    <mergeCell ref="A23:K23"/>
    <mergeCell ref="A24:K24"/>
    <mergeCell ref="A25:K25"/>
    <mergeCell ref="A26:K26"/>
    <mergeCell ref="A27:K27"/>
    <mergeCell ref="A15:K15"/>
    <mergeCell ref="E17:F17"/>
    <mergeCell ref="K17:K18"/>
    <mergeCell ref="J17:J18"/>
    <mergeCell ref="I17:I18"/>
    <mergeCell ref="H17:H18"/>
    <mergeCell ref="G17:G18"/>
    <mergeCell ref="D17:D18"/>
    <mergeCell ref="C17:C18"/>
    <mergeCell ref="A1:L1"/>
    <mergeCell ref="A2:L2"/>
    <mergeCell ref="A3:C3"/>
    <mergeCell ref="D3:L3"/>
    <mergeCell ref="E5:F5"/>
    <mergeCell ref="G5:G6"/>
    <mergeCell ref="C5:C6"/>
    <mergeCell ref="L5:L6"/>
    <mergeCell ref="I5:I6"/>
    <mergeCell ref="J5:J6"/>
    <mergeCell ref="K5:K6"/>
    <mergeCell ref="D5:D6"/>
    <mergeCell ref="H5:H6"/>
    <mergeCell ref="A5:A6"/>
    <mergeCell ref="B5:B6"/>
  </mergeCells>
  <hyperlinks>
    <hyperlink ref="E8" r:id="rId1" xr:uid="{00000000-0004-0000-0200-000000000000}"/>
    <hyperlink ref="E9" r:id="rId2" xr:uid="{00000000-0004-0000-0200-000001000000}"/>
    <hyperlink ref="E10" r:id="rId3" xr:uid="{00000000-0004-0000-0200-000002000000}"/>
    <hyperlink ref="E20" r:id="rId4" xr:uid="{00000000-0004-0000-0200-000003000000}"/>
    <hyperlink ref="E21" r:id="rId5" xr:uid="{00000000-0004-0000-0200-000004000000}"/>
    <hyperlink ref="E22" r:id="rId6" xr:uid="{00000000-0004-0000-0200-000005000000}"/>
    <hyperlink ref="E32" r:id="rId7" xr:uid="{00000000-0004-0000-0200-000006000000}"/>
    <hyperlink ref="E33" r:id="rId8" xr:uid="{00000000-0004-0000-0200-000007000000}"/>
    <hyperlink ref="E34" r:id="rId9" xr:uid="{00000000-0004-0000-0200-000008000000}"/>
    <hyperlink ref="E44" r:id="rId10" xr:uid="{00000000-0004-0000-0200-000009000000}"/>
    <hyperlink ref="E45" r:id="rId11" xr:uid="{00000000-0004-0000-0200-00000A000000}"/>
    <hyperlink ref="E46" r:id="rId12" xr:uid="{00000000-0004-0000-0200-00000B000000}"/>
    <hyperlink ref="E56" r:id="rId13" xr:uid="{00000000-0004-0000-0200-00000C000000}"/>
    <hyperlink ref="E57" r:id="rId14" xr:uid="{00000000-0004-0000-0200-00000D000000}"/>
    <hyperlink ref="E58" r:id="rId15" xr:uid="{00000000-0004-0000-0200-00000E000000}"/>
    <hyperlink ref="E68" r:id="rId16" xr:uid="{00000000-0004-0000-0200-00000F000000}"/>
    <hyperlink ref="E69" r:id="rId17" xr:uid="{00000000-0004-0000-0200-000010000000}"/>
    <hyperlink ref="E70" r:id="rId18" xr:uid="{00000000-0004-0000-0200-000011000000}"/>
    <hyperlink ref="E80" r:id="rId19" xr:uid="{00000000-0004-0000-0200-000012000000}"/>
    <hyperlink ref="E81" r:id="rId20" xr:uid="{00000000-0004-0000-0200-000013000000}"/>
    <hyperlink ref="E82" r:id="rId21" xr:uid="{00000000-0004-0000-0200-000014000000}"/>
    <hyperlink ref="E92" r:id="rId22" xr:uid="{00000000-0004-0000-0200-000015000000}"/>
    <hyperlink ref="E93" r:id="rId23" xr:uid="{00000000-0004-0000-0200-000016000000}"/>
    <hyperlink ref="E94" r:id="rId24" xr:uid="{00000000-0004-0000-0200-000017000000}"/>
  </hyperlinks>
  <pageMargins left="0" right="0" top="0.79027780000000003" bottom="9.7222230000000003E-3" header="0.3" footer="0.3"/>
  <pageSetup paperSize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Q99"/>
  <sheetViews>
    <sheetView workbookViewId="0"/>
  </sheetViews>
  <sheetFormatPr defaultRowHeight="15" x14ac:dyDescent="0.25"/>
  <cols>
    <col min="1" max="1" width="6.85546875" style="1" customWidth="1"/>
    <col min="2" max="2" width="14.28515625" style="1" customWidth="1"/>
    <col min="3" max="3" width="18.140625" style="1" customWidth="1"/>
    <col min="4" max="4" width="20.85546875" style="1" customWidth="1"/>
    <col min="5" max="5" width="3.5703125" style="1" customWidth="1"/>
    <col min="6" max="6" width="13.7109375" style="1" customWidth="1"/>
    <col min="7" max="8" width="17.28515625" style="1" customWidth="1"/>
    <col min="9" max="9" width="13.7109375" style="1" customWidth="1"/>
    <col min="10" max="10" width="12" style="1" customWidth="1"/>
    <col min="11" max="11" width="11.140625" style="1" customWidth="1"/>
    <col min="12" max="12" width="8.5703125" style="1" customWidth="1"/>
    <col min="13" max="13" width="12" style="1" customWidth="1"/>
    <col min="14" max="14" width="15.7109375" style="1" customWidth="1"/>
    <col min="15" max="15" width="8.5703125" style="1" customWidth="1"/>
    <col min="16" max="16" width="10.28515625" style="1" customWidth="1"/>
    <col min="17" max="17" width="13.7109375" style="1" customWidth="1"/>
  </cols>
  <sheetData>
    <row r="1" spans="1:17" ht="18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18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8" customHeight="1" x14ac:dyDescent="0.25">
      <c r="A3" s="43" t="s">
        <v>115</v>
      </c>
      <c r="B3" s="43"/>
      <c r="C3" s="43"/>
      <c r="D3" s="43"/>
      <c r="E3" s="43"/>
      <c r="F3" s="44" t="s">
        <v>116</v>
      </c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4" spans="1:17" ht="18" customHeigh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</row>
    <row r="5" spans="1:17" ht="18" customHeight="1" x14ac:dyDescent="0.25">
      <c r="A5" s="50" t="s">
        <v>117</v>
      </c>
      <c r="B5" s="50"/>
      <c r="C5" s="50"/>
      <c r="D5" s="51" t="s">
        <v>118</v>
      </c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</row>
    <row r="6" spans="1:17" ht="38.25" customHeight="1" x14ac:dyDescent="0.25">
      <c r="A6" s="41" t="s">
        <v>20</v>
      </c>
      <c r="B6" s="41" t="s">
        <v>119</v>
      </c>
      <c r="C6" s="41" t="s">
        <v>120</v>
      </c>
      <c r="D6" s="48" t="s">
        <v>121</v>
      </c>
      <c r="E6" s="41" t="s">
        <v>122</v>
      </c>
      <c r="F6" s="41"/>
      <c r="G6" s="41"/>
      <c r="H6" s="41"/>
      <c r="I6" s="41" t="s">
        <v>123</v>
      </c>
      <c r="J6" s="41" t="s">
        <v>124</v>
      </c>
      <c r="K6" s="41" t="s">
        <v>125</v>
      </c>
      <c r="L6" s="41" t="s">
        <v>126</v>
      </c>
      <c r="M6" s="41" t="s">
        <v>127</v>
      </c>
      <c r="N6" s="41" t="s">
        <v>128</v>
      </c>
      <c r="O6" s="41" t="s">
        <v>129</v>
      </c>
      <c r="P6" s="41" t="s">
        <v>130</v>
      </c>
      <c r="Q6" s="41" t="s">
        <v>131</v>
      </c>
    </row>
    <row r="7" spans="1:17" ht="33.75" customHeight="1" x14ac:dyDescent="0.25">
      <c r="A7" s="41"/>
      <c r="B7" s="41"/>
      <c r="C7" s="41"/>
      <c r="D7" s="48"/>
      <c r="E7" s="41" t="s">
        <v>132</v>
      </c>
      <c r="F7" s="41"/>
      <c r="G7" s="8" t="s">
        <v>133</v>
      </c>
      <c r="H7" s="8" t="s">
        <v>134</v>
      </c>
      <c r="I7" s="41"/>
      <c r="J7" s="41"/>
      <c r="K7" s="41"/>
      <c r="L7" s="41"/>
      <c r="M7" s="41"/>
      <c r="N7" s="41"/>
      <c r="O7" s="41"/>
      <c r="P7" s="41"/>
      <c r="Q7" s="41"/>
    </row>
    <row r="8" spans="1:17" ht="12.75" customHeight="1" x14ac:dyDescent="0.25">
      <c r="A8" s="9">
        <v>1</v>
      </c>
      <c r="B8" s="9">
        <v>2</v>
      </c>
      <c r="C8" s="9">
        <v>3</v>
      </c>
      <c r="D8" s="9">
        <v>4</v>
      </c>
      <c r="E8" s="48">
        <v>5</v>
      </c>
      <c r="F8" s="48"/>
      <c r="G8" s="9">
        <v>6</v>
      </c>
      <c r="H8" s="9">
        <v>7</v>
      </c>
      <c r="I8" s="9">
        <v>8</v>
      </c>
      <c r="J8" s="9">
        <v>10</v>
      </c>
      <c r="K8" s="9">
        <v>11</v>
      </c>
      <c r="L8" s="9">
        <v>12</v>
      </c>
      <c r="M8" s="9">
        <v>13</v>
      </c>
      <c r="N8" s="9">
        <v>14</v>
      </c>
      <c r="O8" s="9">
        <v>15</v>
      </c>
      <c r="P8" s="9">
        <v>16</v>
      </c>
      <c r="Q8" s="9">
        <v>17</v>
      </c>
    </row>
    <row r="9" spans="1:17" ht="21" customHeight="1" x14ac:dyDescent="0.25">
      <c r="A9" s="4">
        <v>1</v>
      </c>
      <c r="B9" s="19"/>
      <c r="C9" s="19"/>
      <c r="D9" s="19"/>
      <c r="E9" s="49"/>
      <c r="F9" s="49"/>
      <c r="G9" s="19"/>
      <c r="H9" s="19"/>
      <c r="I9" s="19"/>
      <c r="J9" s="6"/>
      <c r="K9" s="20"/>
      <c r="L9" s="19"/>
      <c r="M9" s="19"/>
      <c r="N9" s="19"/>
      <c r="O9" s="19"/>
      <c r="P9" s="20"/>
      <c r="Q9" s="6">
        <v>0</v>
      </c>
    </row>
    <row r="10" spans="1:17" ht="18" customHeight="1" x14ac:dyDescent="0.25">
      <c r="A10" s="45" t="s">
        <v>135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21">
        <f>ROUNDDOWN(MAX(Q9),2)</f>
        <v>0</v>
      </c>
    </row>
    <row r="11" spans="1:17" ht="18" customHeight="1" x14ac:dyDescent="0.25">
      <c r="A11" s="45" t="s">
        <v>136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21">
        <f>ROUNDDOWN(MIN(Q9),2)</f>
        <v>0</v>
      </c>
    </row>
    <row r="12" spans="1:17" ht="18" customHeight="1" x14ac:dyDescent="0.2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8" customHeight="1" x14ac:dyDescent="0.25">
      <c r="A13" s="50" t="s">
        <v>117</v>
      </c>
      <c r="B13" s="50"/>
      <c r="C13" s="50"/>
      <c r="D13" s="51" t="s">
        <v>137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38.25" customHeight="1" x14ac:dyDescent="0.25">
      <c r="A14" s="41" t="s">
        <v>20</v>
      </c>
      <c r="B14" s="41" t="s">
        <v>119</v>
      </c>
      <c r="C14" s="41" t="s">
        <v>120</v>
      </c>
      <c r="D14" s="48" t="s">
        <v>121</v>
      </c>
      <c r="E14" s="41" t="s">
        <v>122</v>
      </c>
      <c r="F14" s="41"/>
      <c r="G14" s="41"/>
      <c r="H14" s="41"/>
      <c r="I14" s="41" t="s">
        <v>123</v>
      </c>
      <c r="J14" s="41" t="s">
        <v>124</v>
      </c>
      <c r="K14" s="41" t="s">
        <v>125</v>
      </c>
      <c r="L14" s="41" t="s">
        <v>126</v>
      </c>
      <c r="M14" s="41" t="s">
        <v>127</v>
      </c>
      <c r="N14" s="41" t="s">
        <v>128</v>
      </c>
      <c r="O14" s="41" t="s">
        <v>129</v>
      </c>
      <c r="P14" s="41" t="s">
        <v>130</v>
      </c>
      <c r="Q14" s="41" t="s">
        <v>131</v>
      </c>
    </row>
    <row r="15" spans="1:17" ht="33.75" customHeight="1" x14ac:dyDescent="0.25">
      <c r="A15" s="41"/>
      <c r="B15" s="41"/>
      <c r="C15" s="41"/>
      <c r="D15" s="48"/>
      <c r="E15" s="41" t="s">
        <v>132</v>
      </c>
      <c r="F15" s="41"/>
      <c r="G15" s="8" t="s">
        <v>133</v>
      </c>
      <c r="H15" s="8" t="s">
        <v>134</v>
      </c>
      <c r="I15" s="41"/>
      <c r="J15" s="41"/>
      <c r="K15" s="41"/>
      <c r="L15" s="41"/>
      <c r="M15" s="41"/>
      <c r="N15" s="41"/>
      <c r="O15" s="41"/>
      <c r="P15" s="41"/>
      <c r="Q15" s="41"/>
    </row>
    <row r="16" spans="1:17" ht="13.5" customHeight="1" x14ac:dyDescent="0.25">
      <c r="A16" s="9">
        <v>1</v>
      </c>
      <c r="B16" s="9">
        <v>2</v>
      </c>
      <c r="C16" s="9">
        <v>3</v>
      </c>
      <c r="D16" s="9">
        <v>4</v>
      </c>
      <c r="E16" s="48">
        <v>5</v>
      </c>
      <c r="F16" s="48"/>
      <c r="G16" s="9">
        <v>6</v>
      </c>
      <c r="H16" s="9">
        <v>7</v>
      </c>
      <c r="I16" s="9">
        <v>8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  <c r="Q16" s="9">
        <v>17</v>
      </c>
    </row>
    <row r="17" spans="1:17" ht="21" customHeight="1" x14ac:dyDescent="0.25">
      <c r="A17" s="4">
        <v>1</v>
      </c>
      <c r="B17" s="19"/>
      <c r="C17" s="19"/>
      <c r="D17" s="19"/>
      <c r="E17" s="49"/>
      <c r="F17" s="49"/>
      <c r="G17" s="19"/>
      <c r="H17" s="19"/>
      <c r="I17" s="19"/>
      <c r="J17" s="6"/>
      <c r="K17" s="20"/>
      <c r="L17" s="19"/>
      <c r="M17" s="19"/>
      <c r="N17" s="19"/>
      <c r="O17" s="19"/>
      <c r="P17" s="20"/>
      <c r="Q17" s="6">
        <v>0</v>
      </c>
    </row>
    <row r="18" spans="1:17" ht="18" customHeight="1" x14ac:dyDescent="0.25">
      <c r="A18" s="45" t="s">
        <v>135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21">
        <f>ROUNDDOWN(MAX(Q17),2)</f>
        <v>0</v>
      </c>
    </row>
    <row r="19" spans="1:17" ht="17.25" customHeight="1" x14ac:dyDescent="0.25">
      <c r="A19" s="45" t="s">
        <v>136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21">
        <f>ROUNDDOWN(MIN(Q17),2)</f>
        <v>0</v>
      </c>
    </row>
    <row r="20" spans="1:17" ht="18" customHeight="1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8" customHeight="1" x14ac:dyDescent="0.25">
      <c r="A21" s="50" t="s">
        <v>117</v>
      </c>
      <c r="B21" s="50"/>
      <c r="C21" s="50"/>
      <c r="D21" s="51" t="s">
        <v>138</v>
      </c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38.25" customHeight="1" x14ac:dyDescent="0.25">
      <c r="A22" s="41" t="s">
        <v>20</v>
      </c>
      <c r="B22" s="41" t="s">
        <v>119</v>
      </c>
      <c r="C22" s="41" t="s">
        <v>120</v>
      </c>
      <c r="D22" s="48" t="s">
        <v>121</v>
      </c>
      <c r="E22" s="41" t="s">
        <v>122</v>
      </c>
      <c r="F22" s="41"/>
      <c r="G22" s="41"/>
      <c r="H22" s="41"/>
      <c r="I22" s="41" t="s">
        <v>123</v>
      </c>
      <c r="J22" s="41" t="s">
        <v>124</v>
      </c>
      <c r="K22" s="41" t="s">
        <v>125</v>
      </c>
      <c r="L22" s="41" t="s">
        <v>126</v>
      </c>
      <c r="M22" s="41" t="s">
        <v>127</v>
      </c>
      <c r="N22" s="41" t="s">
        <v>128</v>
      </c>
      <c r="O22" s="41" t="s">
        <v>129</v>
      </c>
      <c r="P22" s="41" t="s">
        <v>130</v>
      </c>
      <c r="Q22" s="41" t="s">
        <v>131</v>
      </c>
    </row>
    <row r="23" spans="1:17" ht="33.75" customHeight="1" x14ac:dyDescent="0.25">
      <c r="A23" s="41"/>
      <c r="B23" s="41"/>
      <c r="C23" s="41"/>
      <c r="D23" s="48"/>
      <c r="E23" s="41" t="s">
        <v>132</v>
      </c>
      <c r="F23" s="41"/>
      <c r="G23" s="8" t="s">
        <v>133</v>
      </c>
      <c r="H23" s="8" t="s">
        <v>134</v>
      </c>
      <c r="I23" s="41"/>
      <c r="J23" s="41"/>
      <c r="K23" s="41"/>
      <c r="L23" s="41"/>
      <c r="M23" s="41"/>
      <c r="N23" s="41"/>
      <c r="O23" s="41"/>
      <c r="P23" s="41"/>
      <c r="Q23" s="41"/>
    </row>
    <row r="24" spans="1:17" ht="13.5" customHeight="1" x14ac:dyDescent="0.25">
      <c r="A24" s="9">
        <v>1</v>
      </c>
      <c r="B24" s="9">
        <v>2</v>
      </c>
      <c r="C24" s="9">
        <v>3</v>
      </c>
      <c r="D24" s="9">
        <v>4</v>
      </c>
      <c r="E24" s="48">
        <v>5</v>
      </c>
      <c r="F24" s="48"/>
      <c r="G24" s="9">
        <v>6</v>
      </c>
      <c r="H24" s="9">
        <v>7</v>
      </c>
      <c r="I24" s="9">
        <v>8</v>
      </c>
      <c r="J24" s="9">
        <v>10</v>
      </c>
      <c r="K24" s="9">
        <v>11</v>
      </c>
      <c r="L24" s="9">
        <v>12</v>
      </c>
      <c r="M24" s="9">
        <v>13</v>
      </c>
      <c r="N24" s="9">
        <v>14</v>
      </c>
      <c r="O24" s="9">
        <v>15</v>
      </c>
      <c r="P24" s="9">
        <v>16</v>
      </c>
      <c r="Q24" s="9">
        <v>17</v>
      </c>
    </row>
    <row r="25" spans="1:17" ht="189.75" customHeight="1" x14ac:dyDescent="0.25">
      <c r="A25" s="4">
        <v>1</v>
      </c>
      <c r="B25" s="5" t="s">
        <v>49</v>
      </c>
      <c r="C25" s="5" t="s">
        <v>139</v>
      </c>
      <c r="D25" s="5" t="s">
        <v>140</v>
      </c>
      <c r="E25" s="49">
        <v>1</v>
      </c>
      <c r="F25" s="49"/>
      <c r="G25" s="19">
        <v>5</v>
      </c>
      <c r="H25" s="19">
        <v>5</v>
      </c>
      <c r="I25" s="5" t="s">
        <v>141</v>
      </c>
      <c r="J25" s="6">
        <v>62.1</v>
      </c>
      <c r="K25" s="20"/>
      <c r="L25" s="5" t="s">
        <v>142</v>
      </c>
      <c r="M25" s="5" t="s">
        <v>143</v>
      </c>
      <c r="N25" s="19"/>
      <c r="O25" s="19"/>
      <c r="P25" s="20" t="s">
        <v>53</v>
      </c>
      <c r="Q25" s="6">
        <v>12.42</v>
      </c>
    </row>
    <row r="26" spans="1:17" ht="211.5" customHeight="1" x14ac:dyDescent="0.25">
      <c r="A26" s="4">
        <v>2</v>
      </c>
      <c r="B26" s="5" t="s">
        <v>49</v>
      </c>
      <c r="C26" s="5" t="s">
        <v>139</v>
      </c>
      <c r="D26" s="5" t="s">
        <v>140</v>
      </c>
      <c r="E26" s="49">
        <v>1</v>
      </c>
      <c r="F26" s="49"/>
      <c r="G26" s="19">
        <v>10</v>
      </c>
      <c r="H26" s="19">
        <v>10</v>
      </c>
      <c r="I26" s="5" t="s">
        <v>144</v>
      </c>
      <c r="J26" s="6">
        <v>133.77000000000001</v>
      </c>
      <c r="K26" s="20"/>
      <c r="L26" s="5" t="s">
        <v>145</v>
      </c>
      <c r="M26" s="5" t="s">
        <v>146</v>
      </c>
      <c r="N26" s="19"/>
      <c r="O26" s="19"/>
      <c r="P26" s="20" t="s">
        <v>53</v>
      </c>
      <c r="Q26" s="6">
        <v>13.37</v>
      </c>
    </row>
    <row r="27" spans="1:17" ht="189.75" customHeight="1" x14ac:dyDescent="0.25">
      <c r="A27" s="4">
        <v>3</v>
      </c>
      <c r="B27" s="5" t="s">
        <v>49</v>
      </c>
      <c r="C27" s="5" t="s">
        <v>139</v>
      </c>
      <c r="D27" s="5" t="s">
        <v>140</v>
      </c>
      <c r="E27" s="49">
        <v>1</v>
      </c>
      <c r="F27" s="49"/>
      <c r="G27" s="19">
        <v>10</v>
      </c>
      <c r="H27" s="19">
        <v>10</v>
      </c>
      <c r="I27" s="5" t="s">
        <v>141</v>
      </c>
      <c r="J27" s="6">
        <v>124.2</v>
      </c>
      <c r="K27" s="20"/>
      <c r="L27" s="5" t="s">
        <v>142</v>
      </c>
      <c r="M27" s="5" t="s">
        <v>143</v>
      </c>
      <c r="N27" s="19"/>
      <c r="O27" s="19"/>
      <c r="P27" s="20" t="s">
        <v>53</v>
      </c>
      <c r="Q27" s="6">
        <v>12.42</v>
      </c>
    </row>
    <row r="28" spans="1:17" ht="234.75" customHeight="1" x14ac:dyDescent="0.25">
      <c r="A28" s="4">
        <v>4</v>
      </c>
      <c r="B28" s="5" t="s">
        <v>49</v>
      </c>
      <c r="C28" s="5" t="s">
        <v>147</v>
      </c>
      <c r="D28" s="5" t="s">
        <v>140</v>
      </c>
      <c r="E28" s="49">
        <v>1</v>
      </c>
      <c r="F28" s="49"/>
      <c r="G28" s="19">
        <v>10</v>
      </c>
      <c r="H28" s="19">
        <v>10</v>
      </c>
      <c r="I28" s="5" t="s">
        <v>148</v>
      </c>
      <c r="J28" s="6">
        <v>145.22</v>
      </c>
      <c r="K28" s="20"/>
      <c r="L28" s="5" t="s">
        <v>149</v>
      </c>
      <c r="M28" s="5" t="s">
        <v>150</v>
      </c>
      <c r="N28" s="19"/>
      <c r="O28" s="19"/>
      <c r="P28" s="20" t="s">
        <v>53</v>
      </c>
      <c r="Q28" s="6">
        <v>14.52</v>
      </c>
    </row>
    <row r="29" spans="1:17" ht="111" customHeight="1" x14ac:dyDescent="0.25">
      <c r="A29" s="4">
        <v>5</v>
      </c>
      <c r="B29" s="5" t="s">
        <v>49</v>
      </c>
      <c r="C29" s="5" t="s">
        <v>151</v>
      </c>
      <c r="D29" s="5" t="s">
        <v>140</v>
      </c>
      <c r="E29" s="49">
        <v>1</v>
      </c>
      <c r="F29" s="49"/>
      <c r="G29" s="19">
        <v>10</v>
      </c>
      <c r="H29" s="19">
        <v>10</v>
      </c>
      <c r="I29" s="5" t="s">
        <v>152</v>
      </c>
      <c r="J29" s="6">
        <v>66.53</v>
      </c>
      <c r="K29" s="20"/>
      <c r="L29" s="5" t="s">
        <v>153</v>
      </c>
      <c r="M29" s="5" t="s">
        <v>146</v>
      </c>
      <c r="N29" s="19"/>
      <c r="O29" s="19"/>
      <c r="P29" s="20" t="s">
        <v>53</v>
      </c>
      <c r="Q29" s="6">
        <v>6.65</v>
      </c>
    </row>
    <row r="30" spans="1:17" ht="234" customHeight="1" x14ac:dyDescent="0.25">
      <c r="A30" s="4">
        <v>6</v>
      </c>
      <c r="B30" s="5" t="s">
        <v>49</v>
      </c>
      <c r="C30" s="5" t="s">
        <v>147</v>
      </c>
      <c r="D30" s="5" t="s">
        <v>140</v>
      </c>
      <c r="E30" s="49">
        <v>2</v>
      </c>
      <c r="F30" s="49"/>
      <c r="G30" s="19">
        <v>10</v>
      </c>
      <c r="H30" s="19">
        <v>20</v>
      </c>
      <c r="I30" s="5" t="s">
        <v>148</v>
      </c>
      <c r="J30" s="6">
        <v>290.44</v>
      </c>
      <c r="K30" s="20"/>
      <c r="L30" s="5" t="s">
        <v>149</v>
      </c>
      <c r="M30" s="5" t="s">
        <v>150</v>
      </c>
      <c r="N30" s="19"/>
      <c r="O30" s="19"/>
      <c r="P30" s="20" t="s">
        <v>53</v>
      </c>
      <c r="Q30" s="6">
        <v>14.52</v>
      </c>
    </row>
    <row r="31" spans="1:17" ht="234.75" customHeight="1" x14ac:dyDescent="0.25">
      <c r="A31" s="4">
        <v>7</v>
      </c>
      <c r="B31" s="5" t="s">
        <v>49</v>
      </c>
      <c r="C31" s="5" t="s">
        <v>147</v>
      </c>
      <c r="D31" s="5" t="s">
        <v>140</v>
      </c>
      <c r="E31" s="49">
        <v>2</v>
      </c>
      <c r="F31" s="49"/>
      <c r="G31" s="19">
        <v>5</v>
      </c>
      <c r="H31" s="19">
        <v>10</v>
      </c>
      <c r="I31" s="5" t="s">
        <v>148</v>
      </c>
      <c r="J31" s="6">
        <v>145.22</v>
      </c>
      <c r="K31" s="20"/>
      <c r="L31" s="5" t="s">
        <v>149</v>
      </c>
      <c r="M31" s="5" t="s">
        <v>150</v>
      </c>
      <c r="N31" s="19"/>
      <c r="O31" s="19"/>
      <c r="P31" s="20" t="s">
        <v>53</v>
      </c>
      <c r="Q31" s="6">
        <v>14.52</v>
      </c>
    </row>
    <row r="32" spans="1:17" ht="222.75" customHeight="1" x14ac:dyDescent="0.25">
      <c r="A32" s="4">
        <v>8</v>
      </c>
      <c r="B32" s="5" t="s">
        <v>49</v>
      </c>
      <c r="C32" s="5" t="s">
        <v>147</v>
      </c>
      <c r="D32" s="5" t="s">
        <v>140</v>
      </c>
      <c r="E32" s="49">
        <v>1</v>
      </c>
      <c r="F32" s="49"/>
      <c r="G32" s="19">
        <v>10</v>
      </c>
      <c r="H32" s="19">
        <v>10</v>
      </c>
      <c r="I32" s="5" t="s">
        <v>154</v>
      </c>
      <c r="J32" s="6">
        <v>145.22</v>
      </c>
      <c r="K32" s="20"/>
      <c r="L32" s="5" t="s">
        <v>155</v>
      </c>
      <c r="M32" s="5" t="s">
        <v>143</v>
      </c>
      <c r="N32" s="19"/>
      <c r="O32" s="19"/>
      <c r="P32" s="20" t="s">
        <v>53</v>
      </c>
      <c r="Q32" s="6">
        <v>14.52</v>
      </c>
    </row>
    <row r="33" spans="1:17" ht="223.5" customHeight="1" x14ac:dyDescent="0.25">
      <c r="A33" s="4">
        <v>9</v>
      </c>
      <c r="B33" s="5" t="s">
        <v>49</v>
      </c>
      <c r="C33" s="5" t="s">
        <v>147</v>
      </c>
      <c r="D33" s="5" t="s">
        <v>140</v>
      </c>
      <c r="E33" s="49">
        <v>2</v>
      </c>
      <c r="F33" s="49"/>
      <c r="G33" s="19">
        <v>5</v>
      </c>
      <c r="H33" s="19">
        <v>10</v>
      </c>
      <c r="I33" s="5" t="s">
        <v>154</v>
      </c>
      <c r="J33" s="6">
        <v>145.22</v>
      </c>
      <c r="K33" s="20"/>
      <c r="L33" s="5" t="s">
        <v>155</v>
      </c>
      <c r="M33" s="5" t="s">
        <v>143</v>
      </c>
      <c r="N33" s="19"/>
      <c r="O33" s="19"/>
      <c r="P33" s="20" t="s">
        <v>53</v>
      </c>
      <c r="Q33" s="6">
        <v>14.52</v>
      </c>
    </row>
    <row r="34" spans="1:17" ht="223.5" customHeight="1" x14ac:dyDescent="0.25">
      <c r="A34" s="4">
        <v>10</v>
      </c>
      <c r="B34" s="5" t="s">
        <v>49</v>
      </c>
      <c r="C34" s="5" t="s">
        <v>147</v>
      </c>
      <c r="D34" s="5" t="s">
        <v>140</v>
      </c>
      <c r="E34" s="49">
        <v>1</v>
      </c>
      <c r="F34" s="49"/>
      <c r="G34" s="19">
        <v>5</v>
      </c>
      <c r="H34" s="19">
        <v>5</v>
      </c>
      <c r="I34" s="5" t="s">
        <v>154</v>
      </c>
      <c r="J34" s="6">
        <v>72.61</v>
      </c>
      <c r="K34" s="20"/>
      <c r="L34" s="5" t="s">
        <v>155</v>
      </c>
      <c r="M34" s="5" t="s">
        <v>143</v>
      </c>
      <c r="N34" s="19"/>
      <c r="O34" s="19"/>
      <c r="P34" s="20" t="s">
        <v>53</v>
      </c>
      <c r="Q34" s="6">
        <v>14.52</v>
      </c>
    </row>
    <row r="35" spans="1:17" ht="222.75" customHeight="1" x14ac:dyDescent="0.25">
      <c r="A35" s="4">
        <v>11</v>
      </c>
      <c r="B35" s="5" t="s">
        <v>49</v>
      </c>
      <c r="C35" s="5" t="s">
        <v>147</v>
      </c>
      <c r="D35" s="5" t="s">
        <v>140</v>
      </c>
      <c r="E35" s="49">
        <v>2</v>
      </c>
      <c r="F35" s="49"/>
      <c r="G35" s="19">
        <v>10</v>
      </c>
      <c r="H35" s="19">
        <v>20</v>
      </c>
      <c r="I35" s="5" t="s">
        <v>154</v>
      </c>
      <c r="J35" s="6">
        <v>290.44</v>
      </c>
      <c r="K35" s="20"/>
      <c r="L35" s="5" t="s">
        <v>155</v>
      </c>
      <c r="M35" s="5" t="s">
        <v>143</v>
      </c>
      <c r="N35" s="19"/>
      <c r="O35" s="19"/>
      <c r="P35" s="20" t="s">
        <v>53</v>
      </c>
      <c r="Q35" s="6">
        <v>14.52</v>
      </c>
    </row>
    <row r="36" spans="1:17" ht="212.25" customHeight="1" x14ac:dyDescent="0.25">
      <c r="A36" s="4">
        <v>12</v>
      </c>
      <c r="B36" s="5" t="s">
        <v>49</v>
      </c>
      <c r="C36" s="5" t="s">
        <v>139</v>
      </c>
      <c r="D36" s="5" t="s">
        <v>140</v>
      </c>
      <c r="E36" s="49">
        <v>1</v>
      </c>
      <c r="F36" s="49"/>
      <c r="G36" s="19">
        <v>5</v>
      </c>
      <c r="H36" s="19">
        <v>5</v>
      </c>
      <c r="I36" s="5" t="s">
        <v>144</v>
      </c>
      <c r="J36" s="6">
        <v>71.260000000000005</v>
      </c>
      <c r="K36" s="20"/>
      <c r="L36" s="5" t="s">
        <v>145</v>
      </c>
      <c r="M36" s="5" t="s">
        <v>146</v>
      </c>
      <c r="N36" s="19"/>
      <c r="O36" s="19"/>
      <c r="P36" s="20" t="s">
        <v>53</v>
      </c>
      <c r="Q36" s="6">
        <v>14.25</v>
      </c>
    </row>
    <row r="37" spans="1:17" ht="234.75" customHeight="1" x14ac:dyDescent="0.25">
      <c r="A37" s="4">
        <v>13</v>
      </c>
      <c r="B37" s="5" t="s">
        <v>49</v>
      </c>
      <c r="C37" s="5" t="s">
        <v>147</v>
      </c>
      <c r="D37" s="5" t="s">
        <v>140</v>
      </c>
      <c r="E37" s="49">
        <v>1</v>
      </c>
      <c r="F37" s="49"/>
      <c r="G37" s="19">
        <v>5</v>
      </c>
      <c r="H37" s="19">
        <v>5</v>
      </c>
      <c r="I37" s="5" t="s">
        <v>148</v>
      </c>
      <c r="J37" s="6">
        <v>72.61</v>
      </c>
      <c r="K37" s="20"/>
      <c r="L37" s="5" t="s">
        <v>149</v>
      </c>
      <c r="M37" s="5" t="s">
        <v>150</v>
      </c>
      <c r="N37" s="19"/>
      <c r="O37" s="19"/>
      <c r="P37" s="20" t="s">
        <v>53</v>
      </c>
      <c r="Q37" s="6">
        <v>14.52</v>
      </c>
    </row>
    <row r="38" spans="1:17" ht="18" customHeight="1" x14ac:dyDescent="0.25">
      <c r="A38" s="45" t="s">
        <v>135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21">
        <f>ROUNDDOWN(MAX(Q25:Q37),2)</f>
        <v>14.52</v>
      </c>
    </row>
    <row r="39" spans="1:17" ht="17.25" customHeight="1" x14ac:dyDescent="0.25">
      <c r="A39" s="45" t="s">
        <v>136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21">
        <f>ROUNDDOWN(MIN(Q25:Q37),2)</f>
        <v>6.65</v>
      </c>
    </row>
    <row r="40" spans="1:17" ht="18" customHeight="1" x14ac:dyDescent="0.25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ht="18" customHeight="1" x14ac:dyDescent="0.25">
      <c r="A41" s="50" t="s">
        <v>117</v>
      </c>
      <c r="B41" s="50"/>
      <c r="C41" s="50"/>
      <c r="D41" s="51" t="s">
        <v>156</v>
      </c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</row>
    <row r="42" spans="1:17" ht="38.25" customHeight="1" x14ac:dyDescent="0.25">
      <c r="A42" s="41" t="s">
        <v>20</v>
      </c>
      <c r="B42" s="41" t="s">
        <v>119</v>
      </c>
      <c r="C42" s="41" t="s">
        <v>120</v>
      </c>
      <c r="D42" s="48" t="s">
        <v>121</v>
      </c>
      <c r="E42" s="41" t="s">
        <v>122</v>
      </c>
      <c r="F42" s="41"/>
      <c r="G42" s="41"/>
      <c r="H42" s="41"/>
      <c r="I42" s="41" t="s">
        <v>123</v>
      </c>
      <c r="J42" s="41" t="s">
        <v>124</v>
      </c>
      <c r="K42" s="41" t="s">
        <v>125</v>
      </c>
      <c r="L42" s="41" t="s">
        <v>126</v>
      </c>
      <c r="M42" s="41" t="s">
        <v>127</v>
      </c>
      <c r="N42" s="41" t="s">
        <v>128</v>
      </c>
      <c r="O42" s="41" t="s">
        <v>129</v>
      </c>
      <c r="P42" s="41" t="s">
        <v>130</v>
      </c>
      <c r="Q42" s="41" t="s">
        <v>131</v>
      </c>
    </row>
    <row r="43" spans="1:17" ht="33.75" customHeight="1" x14ac:dyDescent="0.25">
      <c r="A43" s="41"/>
      <c r="B43" s="41"/>
      <c r="C43" s="41"/>
      <c r="D43" s="48"/>
      <c r="E43" s="41" t="s">
        <v>132</v>
      </c>
      <c r="F43" s="41"/>
      <c r="G43" s="8" t="s">
        <v>133</v>
      </c>
      <c r="H43" s="8" t="s">
        <v>134</v>
      </c>
      <c r="I43" s="41"/>
      <c r="J43" s="41"/>
      <c r="K43" s="41"/>
      <c r="L43" s="41"/>
      <c r="M43" s="41"/>
      <c r="N43" s="41"/>
      <c r="O43" s="41"/>
      <c r="P43" s="41"/>
      <c r="Q43" s="41"/>
    </row>
    <row r="44" spans="1:17" ht="13.5" customHeight="1" x14ac:dyDescent="0.25">
      <c r="A44" s="9">
        <v>1</v>
      </c>
      <c r="B44" s="9">
        <v>2</v>
      </c>
      <c r="C44" s="9">
        <v>3</v>
      </c>
      <c r="D44" s="9">
        <v>4</v>
      </c>
      <c r="E44" s="48">
        <v>5</v>
      </c>
      <c r="F44" s="48"/>
      <c r="G44" s="9">
        <v>6</v>
      </c>
      <c r="H44" s="9">
        <v>7</v>
      </c>
      <c r="I44" s="9">
        <v>8</v>
      </c>
      <c r="J44" s="9">
        <v>10</v>
      </c>
      <c r="K44" s="9">
        <v>11</v>
      </c>
      <c r="L44" s="9">
        <v>12</v>
      </c>
      <c r="M44" s="9">
        <v>13</v>
      </c>
      <c r="N44" s="9">
        <v>14</v>
      </c>
      <c r="O44" s="9">
        <v>15</v>
      </c>
      <c r="P44" s="9">
        <v>16</v>
      </c>
      <c r="Q44" s="9">
        <v>17</v>
      </c>
    </row>
    <row r="45" spans="1:17" ht="178.5" customHeight="1" x14ac:dyDescent="0.25">
      <c r="A45" s="4">
        <v>1</v>
      </c>
      <c r="B45" s="5" t="s">
        <v>55</v>
      </c>
      <c r="C45" s="5" t="s">
        <v>157</v>
      </c>
      <c r="D45" s="5" t="s">
        <v>158</v>
      </c>
      <c r="E45" s="49">
        <v>1</v>
      </c>
      <c r="F45" s="49"/>
      <c r="G45" s="19">
        <v>30</v>
      </c>
      <c r="H45" s="19">
        <v>30</v>
      </c>
      <c r="I45" s="5" t="s">
        <v>159</v>
      </c>
      <c r="J45" s="6">
        <v>319.95</v>
      </c>
      <c r="K45" s="20"/>
      <c r="L45" s="5" t="s">
        <v>160</v>
      </c>
      <c r="M45" s="5" t="s">
        <v>161</v>
      </c>
      <c r="N45" s="19"/>
      <c r="O45" s="19"/>
      <c r="P45" s="20" t="s">
        <v>45</v>
      </c>
      <c r="Q45" s="6">
        <v>10.66</v>
      </c>
    </row>
    <row r="46" spans="1:17" ht="133.5" customHeight="1" x14ac:dyDescent="0.25">
      <c r="A46" s="4">
        <v>2</v>
      </c>
      <c r="B46" s="5" t="s">
        <v>55</v>
      </c>
      <c r="C46" s="5" t="s">
        <v>162</v>
      </c>
      <c r="D46" s="5" t="s">
        <v>158</v>
      </c>
      <c r="E46" s="49">
        <v>1</v>
      </c>
      <c r="F46" s="49"/>
      <c r="G46" s="19">
        <v>30</v>
      </c>
      <c r="H46" s="19">
        <v>30</v>
      </c>
      <c r="I46" s="5" t="s">
        <v>163</v>
      </c>
      <c r="J46" s="6">
        <v>240</v>
      </c>
      <c r="K46" s="20"/>
      <c r="L46" s="5" t="s">
        <v>164</v>
      </c>
      <c r="M46" s="5" t="s">
        <v>165</v>
      </c>
      <c r="N46" s="19"/>
      <c r="O46" s="19"/>
      <c r="P46" s="20" t="s">
        <v>45</v>
      </c>
      <c r="Q46" s="6">
        <v>8</v>
      </c>
    </row>
    <row r="47" spans="1:17" ht="133.5" customHeight="1" x14ac:dyDescent="0.25">
      <c r="A47" s="4">
        <v>3</v>
      </c>
      <c r="B47" s="5" t="s">
        <v>55</v>
      </c>
      <c r="C47" s="5" t="s">
        <v>162</v>
      </c>
      <c r="D47" s="5" t="s">
        <v>158</v>
      </c>
      <c r="E47" s="49">
        <v>1</v>
      </c>
      <c r="F47" s="49"/>
      <c r="G47" s="19">
        <v>30</v>
      </c>
      <c r="H47" s="19">
        <v>30</v>
      </c>
      <c r="I47" s="5" t="s">
        <v>163</v>
      </c>
      <c r="J47" s="6">
        <v>240</v>
      </c>
      <c r="K47" s="20"/>
      <c r="L47" s="5" t="s">
        <v>166</v>
      </c>
      <c r="M47" s="5" t="s">
        <v>167</v>
      </c>
      <c r="N47" s="19"/>
      <c r="O47" s="19"/>
      <c r="P47" s="20" t="s">
        <v>45</v>
      </c>
      <c r="Q47" s="6">
        <v>8</v>
      </c>
    </row>
    <row r="48" spans="1:17" ht="211.5" customHeight="1" x14ac:dyDescent="0.25">
      <c r="A48" s="4">
        <v>4</v>
      </c>
      <c r="B48" s="5" t="s">
        <v>55</v>
      </c>
      <c r="C48" s="5" t="s">
        <v>157</v>
      </c>
      <c r="D48" s="5" t="s">
        <v>158</v>
      </c>
      <c r="E48" s="49">
        <v>1</v>
      </c>
      <c r="F48" s="49"/>
      <c r="G48" s="19">
        <v>30</v>
      </c>
      <c r="H48" s="19">
        <v>30</v>
      </c>
      <c r="I48" s="5" t="s">
        <v>168</v>
      </c>
      <c r="J48" s="6">
        <v>319.89999999999998</v>
      </c>
      <c r="K48" s="20"/>
      <c r="L48" s="5" t="s">
        <v>169</v>
      </c>
      <c r="M48" s="5" t="s">
        <v>167</v>
      </c>
      <c r="N48" s="19"/>
      <c r="O48" s="19"/>
      <c r="P48" s="20" t="s">
        <v>45</v>
      </c>
      <c r="Q48" s="6">
        <v>10.66</v>
      </c>
    </row>
    <row r="49" spans="1:17" ht="133.5" customHeight="1" x14ac:dyDescent="0.25">
      <c r="A49" s="4">
        <v>5</v>
      </c>
      <c r="B49" s="5" t="s">
        <v>55</v>
      </c>
      <c r="C49" s="5" t="s">
        <v>162</v>
      </c>
      <c r="D49" s="5" t="s">
        <v>158</v>
      </c>
      <c r="E49" s="49">
        <v>1</v>
      </c>
      <c r="F49" s="49"/>
      <c r="G49" s="19">
        <v>60</v>
      </c>
      <c r="H49" s="19">
        <v>60</v>
      </c>
      <c r="I49" s="5" t="s">
        <v>163</v>
      </c>
      <c r="J49" s="6">
        <v>471</v>
      </c>
      <c r="K49" s="20"/>
      <c r="L49" s="5" t="s">
        <v>166</v>
      </c>
      <c r="M49" s="5" t="s">
        <v>167</v>
      </c>
      <c r="N49" s="19"/>
      <c r="O49" s="19"/>
      <c r="P49" s="20" t="s">
        <v>45</v>
      </c>
      <c r="Q49" s="6">
        <v>7.85</v>
      </c>
    </row>
    <row r="50" spans="1:17" ht="156" customHeight="1" x14ac:dyDescent="0.25">
      <c r="A50" s="4">
        <v>6</v>
      </c>
      <c r="B50" s="5" t="s">
        <v>55</v>
      </c>
      <c r="C50" s="5" t="s">
        <v>170</v>
      </c>
      <c r="D50" s="5" t="s">
        <v>158</v>
      </c>
      <c r="E50" s="49">
        <v>1</v>
      </c>
      <c r="F50" s="49"/>
      <c r="G50" s="19">
        <v>60</v>
      </c>
      <c r="H50" s="19">
        <v>60</v>
      </c>
      <c r="I50" s="5" t="s">
        <v>171</v>
      </c>
      <c r="J50" s="6">
        <v>780.46</v>
      </c>
      <c r="K50" s="20"/>
      <c r="L50" s="5" t="s">
        <v>172</v>
      </c>
      <c r="M50" s="5" t="s">
        <v>167</v>
      </c>
      <c r="N50" s="19"/>
      <c r="O50" s="19"/>
      <c r="P50" s="20" t="s">
        <v>45</v>
      </c>
      <c r="Q50" s="6">
        <v>13</v>
      </c>
    </row>
    <row r="51" spans="1:17" ht="133.5" customHeight="1" x14ac:dyDescent="0.25">
      <c r="A51" s="4">
        <v>7</v>
      </c>
      <c r="B51" s="5" t="s">
        <v>55</v>
      </c>
      <c r="C51" s="5" t="s">
        <v>162</v>
      </c>
      <c r="D51" s="5" t="s">
        <v>158</v>
      </c>
      <c r="E51" s="49">
        <v>1</v>
      </c>
      <c r="F51" s="49"/>
      <c r="G51" s="19">
        <v>60</v>
      </c>
      <c r="H51" s="19">
        <v>60</v>
      </c>
      <c r="I51" s="5" t="s">
        <v>163</v>
      </c>
      <c r="J51" s="6">
        <v>471</v>
      </c>
      <c r="K51" s="20"/>
      <c r="L51" s="5" t="s">
        <v>164</v>
      </c>
      <c r="M51" s="5" t="s">
        <v>165</v>
      </c>
      <c r="N51" s="19"/>
      <c r="O51" s="19"/>
      <c r="P51" s="20" t="s">
        <v>45</v>
      </c>
      <c r="Q51" s="6">
        <v>7.85</v>
      </c>
    </row>
    <row r="52" spans="1:17" ht="144.75" customHeight="1" x14ac:dyDescent="0.25">
      <c r="A52" s="4">
        <v>8</v>
      </c>
      <c r="B52" s="5" t="s">
        <v>55</v>
      </c>
      <c r="C52" s="5" t="s">
        <v>173</v>
      </c>
      <c r="D52" s="5" t="s">
        <v>158</v>
      </c>
      <c r="E52" s="49">
        <v>1</v>
      </c>
      <c r="F52" s="49"/>
      <c r="G52" s="19">
        <v>60</v>
      </c>
      <c r="H52" s="19">
        <v>60</v>
      </c>
      <c r="I52" s="5" t="s">
        <v>174</v>
      </c>
      <c r="J52" s="6">
        <v>717.95</v>
      </c>
      <c r="K52" s="20"/>
      <c r="L52" s="5" t="s">
        <v>175</v>
      </c>
      <c r="M52" s="5" t="s">
        <v>176</v>
      </c>
      <c r="N52" s="19"/>
      <c r="O52" s="19"/>
      <c r="P52" s="20" t="s">
        <v>45</v>
      </c>
      <c r="Q52" s="6">
        <v>11.96</v>
      </c>
    </row>
    <row r="53" spans="1:17" ht="144.75" customHeight="1" x14ac:dyDescent="0.25">
      <c r="A53" s="4">
        <v>9</v>
      </c>
      <c r="B53" s="5" t="s">
        <v>55</v>
      </c>
      <c r="C53" s="5" t="s">
        <v>177</v>
      </c>
      <c r="D53" s="5" t="s">
        <v>158</v>
      </c>
      <c r="E53" s="49">
        <v>1</v>
      </c>
      <c r="F53" s="49"/>
      <c r="G53" s="19">
        <v>60</v>
      </c>
      <c r="H53" s="19">
        <v>60</v>
      </c>
      <c r="I53" s="5" t="s">
        <v>178</v>
      </c>
      <c r="J53" s="6">
        <v>600</v>
      </c>
      <c r="K53" s="20"/>
      <c r="L53" s="5" t="s">
        <v>179</v>
      </c>
      <c r="M53" s="5" t="s">
        <v>167</v>
      </c>
      <c r="N53" s="19"/>
      <c r="O53" s="19"/>
      <c r="P53" s="20" t="s">
        <v>45</v>
      </c>
      <c r="Q53" s="6">
        <v>10</v>
      </c>
    </row>
    <row r="54" spans="1:17" ht="133.5" customHeight="1" x14ac:dyDescent="0.25">
      <c r="A54" s="4">
        <v>10</v>
      </c>
      <c r="B54" s="5" t="s">
        <v>55</v>
      </c>
      <c r="C54" s="5" t="s">
        <v>162</v>
      </c>
      <c r="D54" s="5" t="s">
        <v>158</v>
      </c>
      <c r="E54" s="49">
        <v>1</v>
      </c>
      <c r="F54" s="49"/>
      <c r="G54" s="19">
        <v>90</v>
      </c>
      <c r="H54" s="19">
        <v>90</v>
      </c>
      <c r="I54" s="5" t="s">
        <v>163</v>
      </c>
      <c r="J54" s="6">
        <v>729.6</v>
      </c>
      <c r="K54" s="20"/>
      <c r="L54" s="5" t="s">
        <v>166</v>
      </c>
      <c r="M54" s="5" t="s">
        <v>167</v>
      </c>
      <c r="N54" s="19"/>
      <c r="O54" s="19"/>
      <c r="P54" s="20" t="s">
        <v>45</v>
      </c>
      <c r="Q54" s="6">
        <v>8.1</v>
      </c>
    </row>
    <row r="55" spans="1:17" ht="178.5" customHeight="1" x14ac:dyDescent="0.25">
      <c r="A55" s="4">
        <v>11</v>
      </c>
      <c r="B55" s="5" t="s">
        <v>55</v>
      </c>
      <c r="C55" s="5" t="s">
        <v>180</v>
      </c>
      <c r="D55" s="5" t="s">
        <v>158</v>
      </c>
      <c r="E55" s="49">
        <v>1</v>
      </c>
      <c r="F55" s="49"/>
      <c r="G55" s="19">
        <v>60</v>
      </c>
      <c r="H55" s="19">
        <v>60</v>
      </c>
      <c r="I55" s="5" t="s">
        <v>181</v>
      </c>
      <c r="J55" s="6">
        <v>435</v>
      </c>
      <c r="K55" s="20"/>
      <c r="L55" s="5" t="s">
        <v>182</v>
      </c>
      <c r="M55" s="5" t="s">
        <v>183</v>
      </c>
      <c r="N55" s="19"/>
      <c r="O55" s="19"/>
      <c r="P55" s="20" t="s">
        <v>45</v>
      </c>
      <c r="Q55" s="6">
        <v>7.25</v>
      </c>
    </row>
    <row r="56" spans="1:17" ht="189.75" customHeight="1" x14ac:dyDescent="0.25">
      <c r="A56" s="4">
        <v>12</v>
      </c>
      <c r="B56" s="5" t="s">
        <v>55</v>
      </c>
      <c r="C56" s="5" t="s">
        <v>157</v>
      </c>
      <c r="D56" s="5" t="s">
        <v>158</v>
      </c>
      <c r="E56" s="49">
        <v>1</v>
      </c>
      <c r="F56" s="49"/>
      <c r="G56" s="19">
        <v>60</v>
      </c>
      <c r="H56" s="19">
        <v>60</v>
      </c>
      <c r="I56" s="5" t="s">
        <v>184</v>
      </c>
      <c r="J56" s="6">
        <v>624</v>
      </c>
      <c r="K56" s="20"/>
      <c r="L56" s="5" t="s">
        <v>185</v>
      </c>
      <c r="M56" s="5" t="s">
        <v>167</v>
      </c>
      <c r="N56" s="19"/>
      <c r="O56" s="19"/>
      <c r="P56" s="20" t="s">
        <v>45</v>
      </c>
      <c r="Q56" s="6">
        <v>10.4</v>
      </c>
    </row>
    <row r="57" spans="1:17" ht="111" customHeight="1" x14ac:dyDescent="0.25">
      <c r="A57" s="4">
        <v>13</v>
      </c>
      <c r="B57" s="5" t="s">
        <v>55</v>
      </c>
      <c r="C57" s="5" t="s">
        <v>186</v>
      </c>
      <c r="D57" s="5" t="s">
        <v>158</v>
      </c>
      <c r="E57" s="49">
        <v>1</v>
      </c>
      <c r="F57" s="49"/>
      <c r="G57" s="19">
        <v>60</v>
      </c>
      <c r="H57" s="19">
        <v>60</v>
      </c>
      <c r="I57" s="5" t="s">
        <v>187</v>
      </c>
      <c r="J57" s="6">
        <v>240.09</v>
      </c>
      <c r="K57" s="20"/>
      <c r="L57" s="5" t="s">
        <v>188</v>
      </c>
      <c r="M57" s="5" t="s">
        <v>189</v>
      </c>
      <c r="N57" s="19"/>
      <c r="O57" s="19"/>
      <c r="P57" s="20" t="s">
        <v>45</v>
      </c>
      <c r="Q57" s="6">
        <v>4</v>
      </c>
    </row>
    <row r="58" spans="1:17" ht="189.75" customHeight="1" x14ac:dyDescent="0.25">
      <c r="A58" s="4">
        <v>14</v>
      </c>
      <c r="B58" s="5" t="s">
        <v>55</v>
      </c>
      <c r="C58" s="5" t="s">
        <v>190</v>
      </c>
      <c r="D58" s="5" t="s">
        <v>158</v>
      </c>
      <c r="E58" s="49">
        <v>1</v>
      </c>
      <c r="F58" s="49"/>
      <c r="G58" s="19">
        <v>60</v>
      </c>
      <c r="H58" s="19">
        <v>60</v>
      </c>
      <c r="I58" s="5" t="s">
        <v>191</v>
      </c>
      <c r="J58" s="6">
        <v>639.9</v>
      </c>
      <c r="K58" s="20"/>
      <c r="L58" s="5" t="s">
        <v>192</v>
      </c>
      <c r="M58" s="5" t="s">
        <v>167</v>
      </c>
      <c r="N58" s="19"/>
      <c r="O58" s="19"/>
      <c r="P58" s="20" t="s">
        <v>45</v>
      </c>
      <c r="Q58" s="6">
        <v>10.66</v>
      </c>
    </row>
    <row r="59" spans="1:17" ht="133.5" customHeight="1" x14ac:dyDescent="0.25">
      <c r="A59" s="4">
        <v>15</v>
      </c>
      <c r="B59" s="5" t="s">
        <v>55</v>
      </c>
      <c r="C59" s="5" t="s">
        <v>162</v>
      </c>
      <c r="D59" s="5" t="s">
        <v>158</v>
      </c>
      <c r="E59" s="49">
        <v>1</v>
      </c>
      <c r="F59" s="49"/>
      <c r="G59" s="19">
        <v>90</v>
      </c>
      <c r="H59" s="19">
        <v>90</v>
      </c>
      <c r="I59" s="5" t="s">
        <v>163</v>
      </c>
      <c r="J59" s="6">
        <v>693</v>
      </c>
      <c r="K59" s="20"/>
      <c r="L59" s="5" t="s">
        <v>164</v>
      </c>
      <c r="M59" s="5" t="s">
        <v>165</v>
      </c>
      <c r="N59" s="19"/>
      <c r="O59" s="19"/>
      <c r="P59" s="20" t="s">
        <v>45</v>
      </c>
      <c r="Q59" s="6">
        <v>7.7</v>
      </c>
    </row>
    <row r="60" spans="1:17" ht="212.25" customHeight="1" x14ac:dyDescent="0.25">
      <c r="A60" s="4">
        <v>16</v>
      </c>
      <c r="B60" s="5" t="s">
        <v>55</v>
      </c>
      <c r="C60" s="5" t="s">
        <v>157</v>
      </c>
      <c r="D60" s="5" t="s">
        <v>158</v>
      </c>
      <c r="E60" s="49">
        <v>1</v>
      </c>
      <c r="F60" s="49"/>
      <c r="G60" s="19">
        <v>90</v>
      </c>
      <c r="H60" s="19">
        <v>90</v>
      </c>
      <c r="I60" s="5" t="s">
        <v>168</v>
      </c>
      <c r="J60" s="6">
        <v>959.8</v>
      </c>
      <c r="K60" s="20"/>
      <c r="L60" s="5" t="s">
        <v>169</v>
      </c>
      <c r="M60" s="5" t="s">
        <v>167</v>
      </c>
      <c r="N60" s="19"/>
      <c r="O60" s="19"/>
      <c r="P60" s="20" t="s">
        <v>45</v>
      </c>
      <c r="Q60" s="6">
        <v>10.66</v>
      </c>
    </row>
    <row r="61" spans="1:17" ht="189" customHeight="1" x14ac:dyDescent="0.25">
      <c r="A61" s="4">
        <v>17</v>
      </c>
      <c r="B61" s="5" t="s">
        <v>55</v>
      </c>
      <c r="C61" s="5" t="s">
        <v>190</v>
      </c>
      <c r="D61" s="5" t="s">
        <v>158</v>
      </c>
      <c r="E61" s="49">
        <v>1</v>
      </c>
      <c r="F61" s="49"/>
      <c r="G61" s="19">
        <v>30</v>
      </c>
      <c r="H61" s="19">
        <v>30</v>
      </c>
      <c r="I61" s="5" t="s">
        <v>191</v>
      </c>
      <c r="J61" s="6">
        <v>319.95</v>
      </c>
      <c r="K61" s="20"/>
      <c r="L61" s="5" t="s">
        <v>192</v>
      </c>
      <c r="M61" s="5" t="s">
        <v>167</v>
      </c>
      <c r="N61" s="19"/>
      <c r="O61" s="19"/>
      <c r="P61" s="20" t="s">
        <v>45</v>
      </c>
      <c r="Q61" s="6">
        <v>10.66</v>
      </c>
    </row>
    <row r="62" spans="1:17" ht="178.5" customHeight="1" x14ac:dyDescent="0.25">
      <c r="A62" s="4">
        <v>18</v>
      </c>
      <c r="B62" s="5" t="s">
        <v>55</v>
      </c>
      <c r="C62" s="5" t="s">
        <v>157</v>
      </c>
      <c r="D62" s="5" t="s">
        <v>158</v>
      </c>
      <c r="E62" s="49">
        <v>1</v>
      </c>
      <c r="F62" s="49"/>
      <c r="G62" s="19">
        <v>60</v>
      </c>
      <c r="H62" s="19">
        <v>60</v>
      </c>
      <c r="I62" s="5" t="s">
        <v>159</v>
      </c>
      <c r="J62" s="6">
        <v>649.69000000000005</v>
      </c>
      <c r="K62" s="20"/>
      <c r="L62" s="5" t="s">
        <v>160</v>
      </c>
      <c r="M62" s="5" t="s">
        <v>193</v>
      </c>
      <c r="N62" s="19"/>
      <c r="O62" s="19"/>
      <c r="P62" s="20" t="s">
        <v>45</v>
      </c>
      <c r="Q62" s="6">
        <v>10.82</v>
      </c>
    </row>
    <row r="63" spans="1:17" ht="212.25" customHeight="1" x14ac:dyDescent="0.25">
      <c r="A63" s="4">
        <v>19</v>
      </c>
      <c r="B63" s="5" t="s">
        <v>55</v>
      </c>
      <c r="C63" s="5" t="s">
        <v>157</v>
      </c>
      <c r="D63" s="5" t="s">
        <v>158</v>
      </c>
      <c r="E63" s="49">
        <v>1</v>
      </c>
      <c r="F63" s="49"/>
      <c r="G63" s="19">
        <v>60</v>
      </c>
      <c r="H63" s="19">
        <v>60</v>
      </c>
      <c r="I63" s="5" t="s">
        <v>168</v>
      </c>
      <c r="J63" s="6">
        <v>714.11</v>
      </c>
      <c r="K63" s="20"/>
      <c r="L63" s="5" t="s">
        <v>169</v>
      </c>
      <c r="M63" s="5" t="s">
        <v>194</v>
      </c>
      <c r="N63" s="19"/>
      <c r="O63" s="19"/>
      <c r="P63" s="20" t="s">
        <v>45</v>
      </c>
      <c r="Q63" s="6">
        <v>11.9</v>
      </c>
    </row>
    <row r="64" spans="1:17" ht="178.5" customHeight="1" x14ac:dyDescent="0.25">
      <c r="A64" s="4">
        <v>20</v>
      </c>
      <c r="B64" s="5" t="s">
        <v>55</v>
      </c>
      <c r="C64" s="5" t="s">
        <v>195</v>
      </c>
      <c r="D64" s="5" t="s">
        <v>158</v>
      </c>
      <c r="E64" s="49">
        <v>1</v>
      </c>
      <c r="F64" s="49"/>
      <c r="G64" s="19">
        <v>60</v>
      </c>
      <c r="H64" s="19">
        <v>60</v>
      </c>
      <c r="I64" s="5" t="s">
        <v>181</v>
      </c>
      <c r="J64" s="6">
        <v>435</v>
      </c>
      <c r="K64" s="20"/>
      <c r="L64" s="5" t="s">
        <v>196</v>
      </c>
      <c r="M64" s="5" t="s">
        <v>197</v>
      </c>
      <c r="N64" s="19"/>
      <c r="O64" s="19"/>
      <c r="P64" s="20" t="s">
        <v>45</v>
      </c>
      <c r="Q64" s="6">
        <v>7.25</v>
      </c>
    </row>
    <row r="65" spans="1:17" ht="178.5" customHeight="1" x14ac:dyDescent="0.25">
      <c r="A65" s="4">
        <v>21</v>
      </c>
      <c r="B65" s="5" t="s">
        <v>55</v>
      </c>
      <c r="C65" s="5" t="s">
        <v>157</v>
      </c>
      <c r="D65" s="5" t="s">
        <v>158</v>
      </c>
      <c r="E65" s="49">
        <v>1</v>
      </c>
      <c r="F65" s="49"/>
      <c r="G65" s="19">
        <v>90</v>
      </c>
      <c r="H65" s="19">
        <v>90</v>
      </c>
      <c r="I65" s="5" t="s">
        <v>159</v>
      </c>
      <c r="J65" s="6">
        <v>959.85</v>
      </c>
      <c r="K65" s="20"/>
      <c r="L65" s="5" t="s">
        <v>160</v>
      </c>
      <c r="M65" s="5" t="s">
        <v>161</v>
      </c>
      <c r="N65" s="19"/>
      <c r="O65" s="19"/>
      <c r="P65" s="20" t="s">
        <v>45</v>
      </c>
      <c r="Q65" s="6">
        <v>10.66</v>
      </c>
    </row>
    <row r="66" spans="1:17" ht="18" customHeight="1" x14ac:dyDescent="0.25">
      <c r="A66" s="45" t="s">
        <v>135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21">
        <f>ROUNDDOWN(MAX(Q45:Q65),2)</f>
        <v>13</v>
      </c>
    </row>
    <row r="67" spans="1:17" ht="17.25" customHeight="1" x14ac:dyDescent="0.25">
      <c r="A67" s="45" t="s">
        <v>136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21">
        <f>ROUNDDOWN(MIN(Q45:Q65),2)</f>
        <v>4</v>
      </c>
    </row>
    <row r="68" spans="1:17" ht="18" customHeight="1" x14ac:dyDescent="0.25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</row>
    <row r="69" spans="1:17" ht="18" customHeight="1" x14ac:dyDescent="0.25">
      <c r="A69" s="50" t="s">
        <v>117</v>
      </c>
      <c r="B69" s="50"/>
      <c r="C69" s="50"/>
      <c r="D69" s="51" t="s">
        <v>198</v>
      </c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</row>
    <row r="70" spans="1:17" ht="38.25" customHeight="1" x14ac:dyDescent="0.25">
      <c r="A70" s="41" t="s">
        <v>20</v>
      </c>
      <c r="B70" s="41" t="s">
        <v>119</v>
      </c>
      <c r="C70" s="41" t="s">
        <v>120</v>
      </c>
      <c r="D70" s="48" t="s">
        <v>121</v>
      </c>
      <c r="E70" s="41" t="s">
        <v>122</v>
      </c>
      <c r="F70" s="41"/>
      <c r="G70" s="41"/>
      <c r="H70" s="41"/>
      <c r="I70" s="41" t="s">
        <v>123</v>
      </c>
      <c r="J70" s="41" t="s">
        <v>124</v>
      </c>
      <c r="K70" s="41" t="s">
        <v>125</v>
      </c>
      <c r="L70" s="41" t="s">
        <v>126</v>
      </c>
      <c r="M70" s="41" t="s">
        <v>127</v>
      </c>
      <c r="N70" s="41" t="s">
        <v>128</v>
      </c>
      <c r="O70" s="41" t="s">
        <v>129</v>
      </c>
      <c r="P70" s="41" t="s">
        <v>130</v>
      </c>
      <c r="Q70" s="41" t="s">
        <v>131</v>
      </c>
    </row>
    <row r="71" spans="1:17" ht="33.75" customHeight="1" x14ac:dyDescent="0.25">
      <c r="A71" s="41"/>
      <c r="B71" s="41"/>
      <c r="C71" s="41"/>
      <c r="D71" s="48"/>
      <c r="E71" s="41" t="s">
        <v>132</v>
      </c>
      <c r="F71" s="41"/>
      <c r="G71" s="8" t="s">
        <v>133</v>
      </c>
      <c r="H71" s="8" t="s">
        <v>134</v>
      </c>
      <c r="I71" s="41"/>
      <c r="J71" s="41"/>
      <c r="K71" s="41"/>
      <c r="L71" s="41"/>
      <c r="M71" s="41"/>
      <c r="N71" s="41"/>
      <c r="O71" s="41"/>
      <c r="P71" s="41"/>
      <c r="Q71" s="41"/>
    </row>
    <row r="72" spans="1:17" ht="13.5" customHeight="1" x14ac:dyDescent="0.25">
      <c r="A72" s="9">
        <v>1</v>
      </c>
      <c r="B72" s="9">
        <v>2</v>
      </c>
      <c r="C72" s="9">
        <v>3</v>
      </c>
      <c r="D72" s="9">
        <v>4</v>
      </c>
      <c r="E72" s="48">
        <v>5</v>
      </c>
      <c r="F72" s="48"/>
      <c r="G72" s="9">
        <v>6</v>
      </c>
      <c r="H72" s="9">
        <v>7</v>
      </c>
      <c r="I72" s="9">
        <v>8</v>
      </c>
      <c r="J72" s="9">
        <v>10</v>
      </c>
      <c r="K72" s="9">
        <v>11</v>
      </c>
      <c r="L72" s="9">
        <v>12</v>
      </c>
      <c r="M72" s="9">
        <v>13</v>
      </c>
      <c r="N72" s="9">
        <v>14</v>
      </c>
      <c r="O72" s="9">
        <v>15</v>
      </c>
      <c r="P72" s="9">
        <v>16</v>
      </c>
      <c r="Q72" s="9">
        <v>17</v>
      </c>
    </row>
    <row r="73" spans="1:17" ht="211.5" customHeight="1" x14ac:dyDescent="0.25">
      <c r="A73" s="4">
        <v>1</v>
      </c>
      <c r="B73" s="5" t="s">
        <v>59</v>
      </c>
      <c r="C73" s="5" t="s">
        <v>199</v>
      </c>
      <c r="D73" s="5" t="s">
        <v>200</v>
      </c>
      <c r="E73" s="49">
        <v>2</v>
      </c>
      <c r="F73" s="49"/>
      <c r="G73" s="19">
        <v>10</v>
      </c>
      <c r="H73" s="19">
        <v>20</v>
      </c>
      <c r="I73" s="5" t="s">
        <v>168</v>
      </c>
      <c r="J73" s="6">
        <v>86.05</v>
      </c>
      <c r="K73" s="20"/>
      <c r="L73" s="5" t="s">
        <v>201</v>
      </c>
      <c r="M73" s="5" t="s">
        <v>202</v>
      </c>
      <c r="N73" s="19"/>
      <c r="O73" s="19"/>
      <c r="P73" s="20" t="s">
        <v>53</v>
      </c>
      <c r="Q73" s="6">
        <v>4.3</v>
      </c>
    </row>
    <row r="74" spans="1:17" ht="18" customHeight="1" x14ac:dyDescent="0.25">
      <c r="A74" s="45" t="s">
        <v>135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21">
        <f>ROUNDDOWN(MAX(Q73),2)</f>
        <v>4.3</v>
      </c>
    </row>
    <row r="75" spans="1:17" ht="18" customHeight="1" x14ac:dyDescent="0.25">
      <c r="A75" s="45" t="s">
        <v>136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21">
        <f>ROUNDDOWN(MIN(Q73),2)</f>
        <v>4.3</v>
      </c>
    </row>
    <row r="76" spans="1:17" ht="18" customHeight="1" x14ac:dyDescent="0.25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</row>
    <row r="77" spans="1:17" ht="18" customHeight="1" x14ac:dyDescent="0.25">
      <c r="A77" s="50" t="s">
        <v>117</v>
      </c>
      <c r="B77" s="50"/>
      <c r="C77" s="50"/>
      <c r="D77" s="51" t="s">
        <v>203</v>
      </c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</row>
    <row r="78" spans="1:17" ht="38.25" customHeight="1" x14ac:dyDescent="0.25">
      <c r="A78" s="41" t="s">
        <v>20</v>
      </c>
      <c r="B78" s="41" t="s">
        <v>119</v>
      </c>
      <c r="C78" s="41" t="s">
        <v>120</v>
      </c>
      <c r="D78" s="48" t="s">
        <v>121</v>
      </c>
      <c r="E78" s="41" t="s">
        <v>122</v>
      </c>
      <c r="F78" s="41"/>
      <c r="G78" s="41"/>
      <c r="H78" s="41"/>
      <c r="I78" s="41" t="s">
        <v>123</v>
      </c>
      <c r="J78" s="41" t="s">
        <v>124</v>
      </c>
      <c r="K78" s="41" t="s">
        <v>125</v>
      </c>
      <c r="L78" s="41" t="s">
        <v>126</v>
      </c>
      <c r="M78" s="41" t="s">
        <v>127</v>
      </c>
      <c r="N78" s="41" t="s">
        <v>128</v>
      </c>
      <c r="O78" s="41" t="s">
        <v>129</v>
      </c>
      <c r="P78" s="41" t="s">
        <v>130</v>
      </c>
      <c r="Q78" s="41" t="s">
        <v>131</v>
      </c>
    </row>
    <row r="79" spans="1:17" ht="33.75" customHeight="1" x14ac:dyDescent="0.25">
      <c r="A79" s="41"/>
      <c r="B79" s="41"/>
      <c r="C79" s="41"/>
      <c r="D79" s="48"/>
      <c r="E79" s="41" t="s">
        <v>132</v>
      </c>
      <c r="F79" s="41"/>
      <c r="G79" s="8" t="s">
        <v>133</v>
      </c>
      <c r="H79" s="8" t="s">
        <v>134</v>
      </c>
      <c r="I79" s="41"/>
      <c r="J79" s="41"/>
      <c r="K79" s="41"/>
      <c r="L79" s="41"/>
      <c r="M79" s="41"/>
      <c r="N79" s="41"/>
      <c r="O79" s="41"/>
      <c r="P79" s="41"/>
      <c r="Q79" s="41"/>
    </row>
    <row r="80" spans="1:17" ht="13.5" customHeight="1" x14ac:dyDescent="0.25">
      <c r="A80" s="9">
        <v>1</v>
      </c>
      <c r="B80" s="9">
        <v>2</v>
      </c>
      <c r="C80" s="9">
        <v>3</v>
      </c>
      <c r="D80" s="9">
        <v>4</v>
      </c>
      <c r="E80" s="48">
        <v>5</v>
      </c>
      <c r="F80" s="48"/>
      <c r="G80" s="9">
        <v>6</v>
      </c>
      <c r="H80" s="9">
        <v>7</v>
      </c>
      <c r="I80" s="9">
        <v>8</v>
      </c>
      <c r="J80" s="9">
        <v>10</v>
      </c>
      <c r="K80" s="9">
        <v>11</v>
      </c>
      <c r="L80" s="9">
        <v>12</v>
      </c>
      <c r="M80" s="9">
        <v>13</v>
      </c>
      <c r="N80" s="9">
        <v>14</v>
      </c>
      <c r="O80" s="9">
        <v>15</v>
      </c>
      <c r="P80" s="9">
        <v>16</v>
      </c>
      <c r="Q80" s="9">
        <v>17</v>
      </c>
    </row>
    <row r="81" spans="1:17" ht="177.75" customHeight="1" x14ac:dyDescent="0.25">
      <c r="A81" s="4">
        <v>1</v>
      </c>
      <c r="B81" s="5" t="s">
        <v>62</v>
      </c>
      <c r="C81" s="5" t="s">
        <v>204</v>
      </c>
      <c r="D81" s="5" t="s">
        <v>205</v>
      </c>
      <c r="E81" s="49">
        <v>2</v>
      </c>
      <c r="F81" s="49"/>
      <c r="G81" s="19">
        <v>1</v>
      </c>
      <c r="H81" s="19">
        <v>50</v>
      </c>
      <c r="I81" s="5" t="s">
        <v>206</v>
      </c>
      <c r="J81" s="6">
        <v>4690.93</v>
      </c>
      <c r="K81" s="20"/>
      <c r="L81" s="5" t="s">
        <v>207</v>
      </c>
      <c r="M81" s="5" t="s">
        <v>208</v>
      </c>
      <c r="N81" s="19"/>
      <c r="O81" s="19"/>
      <c r="P81" s="20" t="s">
        <v>66</v>
      </c>
      <c r="Q81" s="6">
        <v>93.81</v>
      </c>
    </row>
    <row r="82" spans="1:17" ht="18" customHeight="1" x14ac:dyDescent="0.25">
      <c r="A82" s="45" t="s">
        <v>135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21">
        <f>ROUNDDOWN(MAX(Q81),2)</f>
        <v>93.81</v>
      </c>
    </row>
    <row r="83" spans="1:17" ht="18" customHeight="1" x14ac:dyDescent="0.25">
      <c r="A83" s="45" t="s">
        <v>136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21">
        <f>ROUNDDOWN(MIN(Q81),2)</f>
        <v>93.81</v>
      </c>
    </row>
    <row r="84" spans="1:17" ht="18" customHeight="1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</row>
    <row r="85" spans="1:17" ht="18" customHeight="1" x14ac:dyDescent="0.25">
      <c r="A85" s="50" t="s">
        <v>117</v>
      </c>
      <c r="B85" s="50"/>
      <c r="C85" s="50"/>
      <c r="D85" s="51" t="s">
        <v>209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</row>
    <row r="86" spans="1:17" ht="38.25" customHeight="1" x14ac:dyDescent="0.25">
      <c r="A86" s="41" t="s">
        <v>20</v>
      </c>
      <c r="B86" s="41" t="s">
        <v>119</v>
      </c>
      <c r="C86" s="41" t="s">
        <v>120</v>
      </c>
      <c r="D86" s="48" t="s">
        <v>121</v>
      </c>
      <c r="E86" s="41" t="s">
        <v>122</v>
      </c>
      <c r="F86" s="41"/>
      <c r="G86" s="41"/>
      <c r="H86" s="41"/>
      <c r="I86" s="41" t="s">
        <v>123</v>
      </c>
      <c r="J86" s="41" t="s">
        <v>124</v>
      </c>
      <c r="K86" s="41" t="s">
        <v>125</v>
      </c>
      <c r="L86" s="41" t="s">
        <v>126</v>
      </c>
      <c r="M86" s="41" t="s">
        <v>127</v>
      </c>
      <c r="N86" s="41" t="s">
        <v>128</v>
      </c>
      <c r="O86" s="41" t="s">
        <v>129</v>
      </c>
      <c r="P86" s="41" t="s">
        <v>130</v>
      </c>
      <c r="Q86" s="41" t="s">
        <v>131</v>
      </c>
    </row>
    <row r="87" spans="1:17" ht="33.75" customHeight="1" x14ac:dyDescent="0.25">
      <c r="A87" s="41"/>
      <c r="B87" s="41"/>
      <c r="C87" s="41"/>
      <c r="D87" s="48"/>
      <c r="E87" s="41" t="s">
        <v>132</v>
      </c>
      <c r="F87" s="41"/>
      <c r="G87" s="8" t="s">
        <v>133</v>
      </c>
      <c r="H87" s="8" t="s">
        <v>134</v>
      </c>
      <c r="I87" s="41"/>
      <c r="J87" s="41"/>
      <c r="K87" s="41"/>
      <c r="L87" s="41"/>
      <c r="M87" s="41"/>
      <c r="N87" s="41"/>
      <c r="O87" s="41"/>
      <c r="P87" s="41"/>
      <c r="Q87" s="41"/>
    </row>
    <row r="88" spans="1:17" ht="13.5" customHeight="1" x14ac:dyDescent="0.25">
      <c r="A88" s="9">
        <v>1</v>
      </c>
      <c r="B88" s="9">
        <v>2</v>
      </c>
      <c r="C88" s="9">
        <v>3</v>
      </c>
      <c r="D88" s="9">
        <v>4</v>
      </c>
      <c r="E88" s="48">
        <v>5</v>
      </c>
      <c r="F88" s="48"/>
      <c r="G88" s="9">
        <v>6</v>
      </c>
      <c r="H88" s="9">
        <v>7</v>
      </c>
      <c r="I88" s="9">
        <v>8</v>
      </c>
      <c r="J88" s="9">
        <v>10</v>
      </c>
      <c r="K88" s="9">
        <v>11</v>
      </c>
      <c r="L88" s="9">
        <v>12</v>
      </c>
      <c r="M88" s="9">
        <v>13</v>
      </c>
      <c r="N88" s="9">
        <v>14</v>
      </c>
      <c r="O88" s="9">
        <v>15</v>
      </c>
      <c r="P88" s="9">
        <v>16</v>
      </c>
      <c r="Q88" s="9">
        <v>17</v>
      </c>
    </row>
    <row r="89" spans="1:17" ht="21" customHeight="1" x14ac:dyDescent="0.25">
      <c r="A89" s="4">
        <v>1</v>
      </c>
      <c r="B89" s="19"/>
      <c r="C89" s="19"/>
      <c r="D89" s="19"/>
      <c r="E89" s="49"/>
      <c r="F89" s="49"/>
      <c r="G89" s="19"/>
      <c r="H89" s="19"/>
      <c r="I89" s="19"/>
      <c r="J89" s="6"/>
      <c r="K89" s="20"/>
      <c r="L89" s="19"/>
      <c r="M89" s="19"/>
      <c r="N89" s="19"/>
      <c r="O89" s="19"/>
      <c r="P89" s="20"/>
      <c r="Q89" s="6">
        <v>0</v>
      </c>
    </row>
    <row r="90" spans="1:17" ht="18" customHeight="1" x14ac:dyDescent="0.25">
      <c r="A90" s="45" t="s">
        <v>135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21">
        <f>ROUNDDOWN(MAX(Q89),2)</f>
        <v>0</v>
      </c>
    </row>
    <row r="91" spans="1:17" ht="17.25" customHeight="1" x14ac:dyDescent="0.25">
      <c r="A91" s="45" t="s">
        <v>136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21">
        <f>ROUNDDOWN(MIN(Q89),2)</f>
        <v>0</v>
      </c>
    </row>
    <row r="92" spans="1:17" ht="18" customHeight="1" x14ac:dyDescent="0.25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</row>
    <row r="93" spans="1:17" ht="18" customHeight="1" x14ac:dyDescent="0.25">
      <c r="A93" s="50" t="s">
        <v>117</v>
      </c>
      <c r="B93" s="50"/>
      <c r="C93" s="50"/>
      <c r="D93" s="51" t="s">
        <v>210</v>
      </c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</row>
    <row r="94" spans="1:17" ht="38.25" customHeight="1" x14ac:dyDescent="0.25">
      <c r="A94" s="41" t="s">
        <v>20</v>
      </c>
      <c r="B94" s="41" t="s">
        <v>119</v>
      </c>
      <c r="C94" s="41" t="s">
        <v>120</v>
      </c>
      <c r="D94" s="48" t="s">
        <v>121</v>
      </c>
      <c r="E94" s="41" t="s">
        <v>122</v>
      </c>
      <c r="F94" s="41"/>
      <c r="G94" s="41"/>
      <c r="H94" s="41"/>
      <c r="I94" s="41" t="s">
        <v>123</v>
      </c>
      <c r="J94" s="41" t="s">
        <v>124</v>
      </c>
      <c r="K94" s="41" t="s">
        <v>125</v>
      </c>
      <c r="L94" s="41" t="s">
        <v>126</v>
      </c>
      <c r="M94" s="41" t="s">
        <v>127</v>
      </c>
      <c r="N94" s="41" t="s">
        <v>128</v>
      </c>
      <c r="O94" s="41" t="s">
        <v>129</v>
      </c>
      <c r="P94" s="41" t="s">
        <v>130</v>
      </c>
      <c r="Q94" s="41" t="s">
        <v>131</v>
      </c>
    </row>
    <row r="95" spans="1:17" ht="33.75" customHeight="1" x14ac:dyDescent="0.25">
      <c r="A95" s="41"/>
      <c r="B95" s="41"/>
      <c r="C95" s="41"/>
      <c r="D95" s="48"/>
      <c r="E95" s="41" t="s">
        <v>132</v>
      </c>
      <c r="F95" s="41"/>
      <c r="G95" s="8" t="s">
        <v>133</v>
      </c>
      <c r="H95" s="8" t="s">
        <v>134</v>
      </c>
      <c r="I95" s="41"/>
      <c r="J95" s="41"/>
      <c r="K95" s="41"/>
      <c r="L95" s="41"/>
      <c r="M95" s="41"/>
      <c r="N95" s="41"/>
      <c r="O95" s="41"/>
      <c r="P95" s="41"/>
      <c r="Q95" s="41"/>
    </row>
    <row r="96" spans="1:17" ht="13.5" customHeight="1" x14ac:dyDescent="0.25">
      <c r="A96" s="9">
        <v>1</v>
      </c>
      <c r="B96" s="9">
        <v>2</v>
      </c>
      <c r="C96" s="9">
        <v>3</v>
      </c>
      <c r="D96" s="9">
        <v>4</v>
      </c>
      <c r="E96" s="48">
        <v>5</v>
      </c>
      <c r="F96" s="48"/>
      <c r="G96" s="9">
        <v>6</v>
      </c>
      <c r="H96" s="9">
        <v>7</v>
      </c>
      <c r="I96" s="9">
        <v>8</v>
      </c>
      <c r="J96" s="9">
        <v>10</v>
      </c>
      <c r="K96" s="9">
        <v>11</v>
      </c>
      <c r="L96" s="9">
        <v>12</v>
      </c>
      <c r="M96" s="9">
        <v>13</v>
      </c>
      <c r="N96" s="9">
        <v>14</v>
      </c>
      <c r="O96" s="9">
        <v>15</v>
      </c>
      <c r="P96" s="9">
        <v>16</v>
      </c>
      <c r="Q96" s="9">
        <v>17</v>
      </c>
    </row>
    <row r="97" spans="1:17" ht="21" customHeight="1" x14ac:dyDescent="0.25">
      <c r="A97" s="4">
        <v>1</v>
      </c>
      <c r="B97" s="19"/>
      <c r="C97" s="19"/>
      <c r="D97" s="19"/>
      <c r="E97" s="49"/>
      <c r="F97" s="49"/>
      <c r="G97" s="19"/>
      <c r="H97" s="19"/>
      <c r="I97" s="19"/>
      <c r="J97" s="6"/>
      <c r="K97" s="20"/>
      <c r="L97" s="19"/>
      <c r="M97" s="19"/>
      <c r="N97" s="19"/>
      <c r="O97" s="19"/>
      <c r="P97" s="20"/>
      <c r="Q97" s="6">
        <v>0</v>
      </c>
    </row>
    <row r="98" spans="1:17" ht="18" customHeight="1" x14ac:dyDescent="0.25">
      <c r="A98" s="45" t="s">
        <v>135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21">
        <f>ROUNDDOWN(MAX(Q97),2)</f>
        <v>0</v>
      </c>
    </row>
    <row r="99" spans="1:17" ht="17.25" customHeight="1" x14ac:dyDescent="0.25">
      <c r="A99" s="45" t="s">
        <v>136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21">
        <f>ROUNDDOWN(MIN(Q97),2)</f>
        <v>0</v>
      </c>
    </row>
  </sheetData>
  <mergeCells count="212">
    <mergeCell ref="E96:F96"/>
    <mergeCell ref="E97:F97"/>
    <mergeCell ref="A98:P98"/>
    <mergeCell ref="A99:P99"/>
    <mergeCell ref="E88:F88"/>
    <mergeCell ref="E89:F89"/>
    <mergeCell ref="A90:P90"/>
    <mergeCell ref="A91:P91"/>
    <mergeCell ref="A92:Q92"/>
    <mergeCell ref="D93:Q93"/>
    <mergeCell ref="A93:C93"/>
    <mergeCell ref="P94:P95"/>
    <mergeCell ref="O94:O95"/>
    <mergeCell ref="N94:N95"/>
    <mergeCell ref="A94:A95"/>
    <mergeCell ref="M94:M95"/>
    <mergeCell ref="L94:L95"/>
    <mergeCell ref="C94:C95"/>
    <mergeCell ref="D94:D95"/>
    <mergeCell ref="J94:J95"/>
    <mergeCell ref="I94:I95"/>
    <mergeCell ref="B94:B95"/>
    <mergeCell ref="E94:H94"/>
    <mergeCell ref="Q94:Q95"/>
    <mergeCell ref="K94:K95"/>
    <mergeCell ref="E95:F95"/>
    <mergeCell ref="E80:F80"/>
    <mergeCell ref="E81:F81"/>
    <mergeCell ref="A82:P82"/>
    <mergeCell ref="A83:P83"/>
    <mergeCell ref="A84:Q84"/>
    <mergeCell ref="A85:C85"/>
    <mergeCell ref="D85:Q85"/>
    <mergeCell ref="B86:B87"/>
    <mergeCell ref="P86:P87"/>
    <mergeCell ref="O86:O87"/>
    <mergeCell ref="C86:C87"/>
    <mergeCell ref="N86:N87"/>
    <mergeCell ref="I86:I87"/>
    <mergeCell ref="J86:J87"/>
    <mergeCell ref="L86:L87"/>
    <mergeCell ref="D86:D87"/>
    <mergeCell ref="K86:K87"/>
    <mergeCell ref="Q86:Q87"/>
    <mergeCell ref="A86:A87"/>
    <mergeCell ref="M86:M87"/>
    <mergeCell ref="E86:H86"/>
    <mergeCell ref="E87:F87"/>
    <mergeCell ref="E78:H78"/>
    <mergeCell ref="P78:P79"/>
    <mergeCell ref="Q78:Q79"/>
    <mergeCell ref="A78:A79"/>
    <mergeCell ref="O78:O79"/>
    <mergeCell ref="N78:N79"/>
    <mergeCell ref="M78:M79"/>
    <mergeCell ref="D78:D79"/>
    <mergeCell ref="B78:B79"/>
    <mergeCell ref="J78:J79"/>
    <mergeCell ref="I78:I79"/>
    <mergeCell ref="C78:C79"/>
    <mergeCell ref="L78:L79"/>
    <mergeCell ref="K78:K79"/>
    <mergeCell ref="E79:F79"/>
    <mergeCell ref="Q70:Q71"/>
    <mergeCell ref="E71:F71"/>
    <mergeCell ref="E72:F72"/>
    <mergeCell ref="E73:F73"/>
    <mergeCell ref="A74:P74"/>
    <mergeCell ref="A75:P75"/>
    <mergeCell ref="A76:Q76"/>
    <mergeCell ref="A77:C77"/>
    <mergeCell ref="D77:Q77"/>
    <mergeCell ref="M70:M71"/>
    <mergeCell ref="N70:N71"/>
    <mergeCell ref="O70:O71"/>
    <mergeCell ref="P70:P71"/>
    <mergeCell ref="L70:L71"/>
    <mergeCell ref="K70:K71"/>
    <mergeCell ref="A70:A71"/>
    <mergeCell ref="I70:I71"/>
    <mergeCell ref="E70:H70"/>
    <mergeCell ref="D70:D71"/>
    <mergeCell ref="C70:C71"/>
    <mergeCell ref="B70:B71"/>
    <mergeCell ref="J70:J71"/>
    <mergeCell ref="A42:A43"/>
    <mergeCell ref="E42:H42"/>
    <mergeCell ref="E43:F43"/>
    <mergeCell ref="A66:P66"/>
    <mergeCell ref="A67:P67"/>
    <mergeCell ref="A68:Q68"/>
    <mergeCell ref="D69:Q69"/>
    <mergeCell ref="A69:C69"/>
    <mergeCell ref="P42:P43"/>
    <mergeCell ref="O42:O43"/>
    <mergeCell ref="N42:N43"/>
    <mergeCell ref="M42:M43"/>
    <mergeCell ref="L42:L43"/>
    <mergeCell ref="C42:C43"/>
    <mergeCell ref="K42:K43"/>
    <mergeCell ref="B42:B43"/>
    <mergeCell ref="J42:J43"/>
    <mergeCell ref="I42:I43"/>
    <mergeCell ref="E59:F59"/>
    <mergeCell ref="E60:F60"/>
    <mergeCell ref="E61:F61"/>
    <mergeCell ref="E62:F62"/>
    <mergeCell ref="E24:F24"/>
    <mergeCell ref="E25:F25"/>
    <mergeCell ref="E26:F26"/>
    <mergeCell ref="E27:F27"/>
    <mergeCell ref="E28:F28"/>
    <mergeCell ref="E29:F29"/>
    <mergeCell ref="E30:F30"/>
    <mergeCell ref="Q42:Q43"/>
    <mergeCell ref="D42:D43"/>
    <mergeCell ref="E63:F63"/>
    <mergeCell ref="E64:F64"/>
    <mergeCell ref="E65:F65"/>
    <mergeCell ref="E16:F16"/>
    <mergeCell ref="E17:F17"/>
    <mergeCell ref="A18:P18"/>
    <mergeCell ref="A19:P19"/>
    <mergeCell ref="A20:Q20"/>
    <mergeCell ref="D21:Q21"/>
    <mergeCell ref="A21:C21"/>
    <mergeCell ref="P22:P23"/>
    <mergeCell ref="O22:O23"/>
    <mergeCell ref="L22:L23"/>
    <mergeCell ref="M22:M23"/>
    <mergeCell ref="N22:N23"/>
    <mergeCell ref="Q22:Q23"/>
    <mergeCell ref="J22:J23"/>
    <mergeCell ref="I22:I23"/>
    <mergeCell ref="E22:H22"/>
    <mergeCell ref="D22:D23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B6:B7"/>
    <mergeCell ref="A6:A7"/>
    <mergeCell ref="E7:F7"/>
    <mergeCell ref="E44:F44"/>
    <mergeCell ref="E45:F45"/>
    <mergeCell ref="E46:F46"/>
    <mergeCell ref="E47:F47"/>
    <mergeCell ref="E48:F48"/>
    <mergeCell ref="E49:F49"/>
    <mergeCell ref="C22:C23"/>
    <mergeCell ref="B22:B23"/>
    <mergeCell ref="A22:A23"/>
    <mergeCell ref="E31:F31"/>
    <mergeCell ref="E32:F32"/>
    <mergeCell ref="E33:F33"/>
    <mergeCell ref="E34:F34"/>
    <mergeCell ref="E35:F35"/>
    <mergeCell ref="E36:F36"/>
    <mergeCell ref="E37:F37"/>
    <mergeCell ref="A38:P38"/>
    <mergeCell ref="A39:P39"/>
    <mergeCell ref="A40:Q40"/>
    <mergeCell ref="D41:Q41"/>
    <mergeCell ref="A41:C41"/>
    <mergeCell ref="A13:C13"/>
    <mergeCell ref="D13:Q13"/>
    <mergeCell ref="E14:H14"/>
    <mergeCell ref="I14:I15"/>
    <mergeCell ref="L14:L15"/>
    <mergeCell ref="M14:M15"/>
    <mergeCell ref="N14:N15"/>
    <mergeCell ref="Q14:Q15"/>
    <mergeCell ref="J14:J15"/>
    <mergeCell ref="O14:O15"/>
    <mergeCell ref="K14:K15"/>
    <mergeCell ref="P14:P15"/>
    <mergeCell ref="C14:C15"/>
    <mergeCell ref="D14:D15"/>
    <mergeCell ref="B14:B15"/>
    <mergeCell ref="A14:A15"/>
    <mergeCell ref="E15:F15"/>
    <mergeCell ref="K22:K23"/>
    <mergeCell ref="E23:F23"/>
    <mergeCell ref="A1:Q1"/>
    <mergeCell ref="A2:Q2"/>
    <mergeCell ref="A3:E3"/>
    <mergeCell ref="F3:Q3"/>
    <mergeCell ref="E8:F8"/>
    <mergeCell ref="E9:F9"/>
    <mergeCell ref="A10:P10"/>
    <mergeCell ref="A11:P11"/>
    <mergeCell ref="A12:Q12"/>
    <mergeCell ref="A4:Q4"/>
    <mergeCell ref="A5:C5"/>
    <mergeCell ref="D5:Q5"/>
    <mergeCell ref="D6:D7"/>
    <mergeCell ref="E6:H6"/>
    <mergeCell ref="I6:I7"/>
    <mergeCell ref="K6:K7"/>
    <mergeCell ref="L6:L7"/>
    <mergeCell ref="M6:M7"/>
    <mergeCell ref="N6:N7"/>
    <mergeCell ref="O6:O7"/>
    <mergeCell ref="P6:P7"/>
    <mergeCell ref="J6:J7"/>
    <mergeCell ref="C6:C7"/>
    <mergeCell ref="Q6:Q7"/>
  </mergeCells>
  <pageMargins left="0" right="0" top="0.75" bottom="0.29027777999999999" header="0.3" footer="0.3"/>
  <pageSetup paperSize="0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  <pageSetUpPr fitToPage="1"/>
  </sheetPr>
  <dimension ref="A1:B3"/>
  <sheetViews>
    <sheetView workbookViewId="0"/>
  </sheetViews>
  <sheetFormatPr defaultRowHeight="15" x14ac:dyDescent="0.25"/>
  <cols>
    <col min="1" max="1" width="65" style="1" customWidth="1"/>
    <col min="2" max="2" width="140.7109375" style="1" customWidth="1"/>
  </cols>
  <sheetData>
    <row r="1" spans="1:2" ht="18" customHeight="1" x14ac:dyDescent="0.25">
      <c r="A1" s="36" t="s">
        <v>0</v>
      </c>
      <c r="B1" s="36"/>
    </row>
    <row r="2" spans="1:2" ht="18" customHeight="1" x14ac:dyDescent="0.25">
      <c r="A2" s="44"/>
      <c r="B2" s="44"/>
    </row>
    <row r="3" spans="1:2" ht="37.5" customHeight="1" x14ac:dyDescent="0.25">
      <c r="A3" s="7" t="s">
        <v>211</v>
      </c>
      <c r="B3" s="22" t="s">
        <v>73</v>
      </c>
    </row>
  </sheetData>
  <mergeCells count="2">
    <mergeCell ref="A1:B1"/>
    <mergeCell ref="A2:B2"/>
  </mergeCells>
  <pageMargins left="0" right="9.7222230000000003E-3" top="1.0201389000000001" bottom="0" header="0.3" footer="0.3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Окончательный расчёт</vt:lpstr>
      <vt:lpstr>Метод ср.взвеш. цены</vt:lpstr>
      <vt:lpstr>Анализ рынка</vt:lpstr>
      <vt:lpstr>Реестр пред. отп. цен на ЖНВЛП</vt:lpstr>
      <vt:lpstr>Метод референтных цен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STAR.MarketAnalysisMedicine</dc:creator>
  <cp:lastModifiedBy>5</cp:lastModifiedBy>
  <dcterms:created xsi:type="dcterms:W3CDTF">2024-06-26T09:32:12Z</dcterms:created>
  <dcterms:modified xsi:type="dcterms:W3CDTF">2024-07-09T11:03:14Z</dcterms:modified>
</cp:coreProperties>
</file>