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45"/>
  </bookViews>
  <sheets>
    <sheet name="Расчет НМЦК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6" i="1" l="1"/>
  <c r="F6" i="1"/>
  <c r="D6" i="1"/>
  <c r="N8" i="1" l="1"/>
  <c r="R5" i="1"/>
  <c r="I5" i="1"/>
  <c r="E5" i="1"/>
  <c r="K5" i="1" l="1"/>
  <c r="J5" i="1"/>
  <c r="P5" i="1" s="1"/>
  <c r="N5" i="1"/>
  <c r="N6" i="1" l="1"/>
  <c r="N7" i="1" s="1"/>
</calcChain>
</file>

<file path=xl/sharedStrings.xml><?xml version="1.0" encoding="utf-8"?>
<sst xmlns="http://schemas.openxmlformats.org/spreadsheetml/2006/main" count="35" uniqueCount="31">
  <si>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</si>
  <si>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</si>
  <si>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</si>
  <si>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</si>
  <si>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</si>
  <si>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</si>
  <si>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</si>
  <si>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</si>
  <si>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</si>
  <si>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</si>
  <si>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</si>
  <si>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</si>
  <si>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шт.</t>
  </si>
  <si>
    <t>Стоимость, руб.</t>
  </si>
  <si>
    <t>Цена из КП БЕЗ НДС</t>
  </si>
  <si>
    <t>Цена с НДС</t>
  </si>
  <si>
    <t>Расчет выполнил:</t>
  </si>
  <si>
    <t>Сотрудник контрактной службы:</t>
  </si>
  <si>
    <t>РАСШИФРОВКА</t>
  </si>
  <si>
    <t>ПОДПИСЬ</t>
  </si>
  <si>
    <t>Главный специалист Отдела закупок и материально-технического обеспечения</t>
  </si>
  <si>
    <t>Если в КП цены БЕЗ НДС,        то нужен пересчет</t>
  </si>
  <si>
    <t>Кладовщик</t>
  </si>
  <si>
    <t>Ефимов В.Г.</t>
  </si>
  <si>
    <t>Кытманов Е.В.</t>
  </si>
  <si>
    <t>В соответствии с требованиями ст. 34 Бюджетного кодекса РФ, наименьшая цена Государственного контракта, предложенная поставщиком (подрядчиком, исполнителем), составила:</t>
  </si>
  <si>
    <t>РАСЧЕТ НАЧАЛЬНОЙ (МАКСИМАЛЬНОЙ) ЦЕНЫ ГОСУДАРСТВЕННОГО КОНТРАКТА                                                                  
 на поставку и установку счетчика воды</t>
  </si>
  <si>
    <t>Поставка и установка счетчика воды универсального</t>
  </si>
  <si>
    <t>КП 1.                      Вх. № 882-1              от 25.07.2024</t>
  </si>
  <si>
    <t>КП 2.                      Вх. № 882-2              от 25.07.2024</t>
  </si>
  <si>
    <t>КП 3.                      Вх. № 882-3              от 25.07.2024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</si>
</sst>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43" fontId="2" fillId="3" borderId="9" xfId="1" applyFont="1" applyFill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43" fontId="2" fillId="3" borderId="13" xfId="1" applyFont="1" applyFill="1" applyBorder="1" applyAlignment="1">
      <alignment horizontal="center" vertical="center"/>
    </xf>
    <xf numFmtId="10" fontId="2" fillId="3" borderId="5" xfId="1" applyNumberFormat="1" applyFont="1" applyFill="1" applyBorder="1" applyAlignment="1">
      <alignment horizontal="center" vertical="center"/>
    </xf>
    <xf numFmtId="43" fontId="2" fillId="3" borderId="7" xfId="1" applyFont="1" applyFill="1" applyBorder="1" applyAlignment="1">
      <alignment horizontal="center" vertical="center"/>
    </xf>
    <xf numFmtId="1" fontId="2" fillId="0" borderId="5" xfId="1" applyNumberFormat="1" applyFont="1" applyFill="1" applyBorder="1" applyAlignment="1">
      <alignment horizontal="center" vertical="center"/>
    </xf>
    <xf numFmtId="1" fontId="2" fillId="0" borderId="15" xfId="1" applyNumberFormat="1" applyFont="1" applyFill="1" applyBorder="1" applyAlignment="1">
      <alignment horizontal="center" vertical="center"/>
    </xf>
    <xf numFmtId="43" fontId="2" fillId="3" borderId="15" xfId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3" fontId="2" fillId="3" borderId="1" xfId="1" applyFont="1" applyFill="1" applyBorder="1" applyAlignment="1">
      <alignment horizontal="center" vertical="center"/>
    </xf>
    <xf numFmtId="0" fontId="3" fillId="0" borderId="0" xfId="0" applyFont="1"/>
    <xf numFmtId="0" fontId="2" fillId="0" borderId="20" xfId="0" applyFont="1" applyBorder="1" applyAlignment="1">
      <alignment horizontal="right"/>
    </xf>
    <xf numFmtId="0" fontId="2" fillId="0" borderId="25" xfId="0" applyFont="1" applyBorder="1" applyAlignment="1"/>
    <xf numFmtId="0" fontId="2" fillId="0" borderId="19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3" fillId="0" borderId="19" xfId="0" applyFont="1" applyBorder="1" applyAlignment="1">
      <alignment horizontal="center"/>
    </xf>
    <xf numFmtId="0" fontId="2" fillId="0" borderId="7" xfId="0" applyFont="1" applyBorder="1" applyAlignment="1"/>
    <xf numFmtId="0" fontId="2" fillId="0" borderId="27" xfId="0" applyFont="1" applyBorder="1"/>
    <xf numFmtId="0" fontId="2" fillId="0" borderId="28" xfId="0" applyFont="1" applyBorder="1" applyAlignment="1">
      <alignment horizontal="center"/>
    </xf>
    <xf numFmtId="0" fontId="2" fillId="0" borderId="28" xfId="0" applyFont="1" applyBorder="1" applyAlignment="1"/>
    <xf numFmtId="0" fontId="2" fillId="0" borderId="16" xfId="0" applyFont="1" applyBorder="1" applyAlignment="1"/>
    <xf numFmtId="0" fontId="2" fillId="0" borderId="28" xfId="0" applyFont="1" applyBorder="1"/>
    <xf numFmtId="43" fontId="3" fillId="0" borderId="0" xfId="0" applyNumberFormat="1" applyFont="1" applyAlignment="1">
      <alignment horizontal="center" vertical="center"/>
    </xf>
    <xf numFmtId="0" fontId="3" fillId="0" borderId="17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right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left"/>
    </xf>
    <xf numFmtId="0" fontId="2" fillId="0" borderId="7" xfId="0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2"/>
  <sheetViews>
    <sheetView tabSelected="1" zoomScale="85" zoomScaleNormal="85" workbookViewId="0">
      <selection activeCell="O8" sqref="O8"/>
    </sheetView>
  </sheetViews>
  <sheetFormatPr defaultRowHeight="11.25" x14ac:dyDescent="0.2"/>
  <cols>
    <col min="1" max="1" width="2" style="1" customWidth="1"/>
    <col min="2" max="2" width="3.7109375" style="1" customWidth="1"/>
    <col min="3" max="3" width="20.5703125" style="2" customWidth="1"/>
    <col min="4" max="4" width="10.28515625" style="1" customWidth="1"/>
    <col min="5" max="5" width="11.28515625" style="1" customWidth="1"/>
    <col min="6" max="6" width="10.85546875" style="1" customWidth="1"/>
    <col min="7" max="7" width="9.85546875" style="1" customWidth="1"/>
    <col min="8" max="8" width="10.5703125" style="1" customWidth="1"/>
    <col min="9" max="9" width="11" style="1" customWidth="1"/>
    <col min="10" max="10" width="7" style="1" customWidth="1"/>
    <col min="11" max="11" width="10" style="1" customWidth="1"/>
    <col min="12" max="12" width="5.5703125" style="1" customWidth="1"/>
    <col min="13" max="13" width="6.140625" style="1" customWidth="1"/>
    <col min="14" max="14" width="10.28515625" style="3" customWidth="1"/>
    <col min="15" max="15" width="29.140625" style="1" customWidth="1"/>
    <col min="16" max="16" width="0.28515625" style="3" hidden="1" customWidth="1"/>
    <col min="17" max="17" width="0.140625" style="1" hidden="1" customWidth="1"/>
    <col min="18" max="18" width="0.28515625" style="1" hidden="1" customWidth="1"/>
    <col min="19" max="16384" width="9.140625" style="1"/>
  </cols>
  <sheetData>
    <row r="1" spans="2:18" ht="12" thickBot="1" x14ac:dyDescent="0.25"/>
    <row r="2" spans="2:18" ht="39" customHeight="1" thickBot="1" x14ac:dyDescent="0.25">
      <c r="B2" s="49" t="s">
        <v>26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  <c r="P2" s="4" t="s">
        <v>9</v>
      </c>
      <c r="Q2" s="52" t="s">
        <v>21</v>
      </c>
      <c r="R2" s="53"/>
    </row>
    <row r="3" spans="2:18" ht="31.5" customHeight="1" thickBot="1" x14ac:dyDescent="0.25">
      <c r="P3" s="5" t="s">
        <v>10</v>
      </c>
      <c r="Q3" s="54"/>
      <c r="R3" s="55"/>
    </row>
    <row r="4" spans="2:18" ht="81.75" customHeight="1" thickBot="1" x14ac:dyDescent="0.25">
      <c r="B4" s="6" t="s">
        <v>0</v>
      </c>
      <c r="C4" s="6" t="s">
        <v>1</v>
      </c>
      <c r="D4" s="7" t="s">
        <v>28</v>
      </c>
      <c r="E4" s="8" t="s">
        <v>2</v>
      </c>
      <c r="F4" s="7" t="s">
        <v>29</v>
      </c>
      <c r="G4" s="9" t="s">
        <v>2</v>
      </c>
      <c r="H4" s="7" t="s">
        <v>30</v>
      </c>
      <c r="I4" s="8" t="s">
        <v>2</v>
      </c>
      <c r="J4" s="6" t="s">
        <v>7</v>
      </c>
      <c r="K4" s="10" t="s">
        <v>3</v>
      </c>
      <c r="L4" s="6" t="s">
        <v>4</v>
      </c>
      <c r="M4" s="11" t="s">
        <v>11</v>
      </c>
      <c r="N4" s="11" t="s">
        <v>13</v>
      </c>
      <c r="P4" s="12" t="s">
        <v>8</v>
      </c>
      <c r="Q4" s="13" t="s">
        <v>14</v>
      </c>
      <c r="R4" s="14" t="s">
        <v>15</v>
      </c>
    </row>
    <row r="5" spans="2:18" ht="153.75" customHeight="1" thickBot="1" x14ac:dyDescent="0.25">
      <c r="B5" s="15">
        <v>1</v>
      </c>
      <c r="C5" s="16" t="s">
        <v>27</v>
      </c>
      <c r="D5" s="17">
        <v>2350</v>
      </c>
      <c r="E5" s="18">
        <f>ROUND(D5/L5,2)</f>
        <v>2350</v>
      </c>
      <c r="F5" s="19">
        <v>2200</v>
      </c>
      <c r="G5" s="20">
        <f>ROUND(F5/L5,2)</f>
        <v>2200</v>
      </c>
      <c r="H5" s="17">
        <v>2500</v>
      </c>
      <c r="I5" s="18">
        <f>ROUND(H5/L5,2)</f>
        <v>2500</v>
      </c>
      <c r="J5" s="21">
        <f>STDEV(E5,G5,I5)/AVERAGE(E5,G5,I5)</f>
        <v>6.3829787234042548E-2</v>
      </c>
      <c r="K5" s="22">
        <f>ROUND((E5+G5+I5)/3,2)</f>
        <v>2350</v>
      </c>
      <c r="L5" s="23">
        <v>1</v>
      </c>
      <c r="M5" s="24" t="s">
        <v>12</v>
      </c>
      <c r="N5" s="25">
        <f>K5*L5</f>
        <v>2350</v>
      </c>
      <c r="P5" s="26" t="str">
        <f t="shared" ref="P5" si="0">IF(J5&lt;=0.33,$P$2,$P$3)</f>
        <v>ОК</v>
      </c>
      <c r="Q5" s="27"/>
      <c r="R5" s="28">
        <f>ROUND(Q5*1.2,2)</f>
        <v>0</v>
      </c>
    </row>
    <row r="6" spans="2:18" ht="12" thickBot="1" x14ac:dyDescent="0.25">
      <c r="B6" s="67"/>
      <c r="C6" s="68"/>
      <c r="D6" s="29">
        <f>SUM(D5:D5)</f>
        <v>2350</v>
      </c>
      <c r="E6" s="30"/>
      <c r="F6" s="29">
        <f>SUM(F5:F5)</f>
        <v>2200</v>
      </c>
      <c r="G6" s="31"/>
      <c r="H6" s="29">
        <f>SUM(H5:H5)</f>
        <v>2500</v>
      </c>
      <c r="I6" s="30"/>
      <c r="J6" s="32"/>
      <c r="K6" s="56" t="s">
        <v>5</v>
      </c>
      <c r="L6" s="57"/>
      <c r="M6" s="58"/>
      <c r="N6" s="33">
        <f>SUM(N5:N5)</f>
        <v>2350</v>
      </c>
    </row>
    <row r="7" spans="2:18" ht="12" thickBot="1" x14ac:dyDescent="0.25">
      <c r="B7" s="56" t="s">
        <v>6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  <c r="N7" s="33">
        <f>ROUND(N6/6,2)</f>
        <v>391.67</v>
      </c>
    </row>
    <row r="8" spans="2:18" ht="12" thickBot="1" x14ac:dyDescent="0.25">
      <c r="B8" s="34" t="s">
        <v>25</v>
      </c>
      <c r="N8" s="48">
        <f>MIN(D6,F6,H6)</f>
        <v>2200</v>
      </c>
    </row>
    <row r="9" spans="2:18" x14ac:dyDescent="0.2">
      <c r="B9" s="35"/>
      <c r="C9" s="36" t="s">
        <v>16</v>
      </c>
      <c r="D9" s="69" t="s">
        <v>22</v>
      </c>
      <c r="E9" s="69"/>
      <c r="F9" s="69"/>
      <c r="G9" s="69"/>
      <c r="H9" s="69"/>
      <c r="I9" s="69"/>
      <c r="J9" s="69"/>
      <c r="K9" s="69"/>
      <c r="L9" s="69"/>
      <c r="M9" s="61" t="s">
        <v>23</v>
      </c>
      <c r="N9" s="62"/>
    </row>
    <row r="10" spans="2:18" x14ac:dyDescent="0.2">
      <c r="B10" s="37"/>
      <c r="C10" s="38"/>
      <c r="D10" s="39"/>
      <c r="E10" s="39"/>
      <c r="F10" s="40"/>
      <c r="G10" s="40"/>
      <c r="H10" s="40"/>
      <c r="I10" s="40"/>
      <c r="J10" s="40"/>
      <c r="K10" s="40" t="s">
        <v>19</v>
      </c>
      <c r="L10" s="40"/>
      <c r="M10" s="63" t="s">
        <v>18</v>
      </c>
      <c r="N10" s="64"/>
    </row>
    <row r="11" spans="2:18" x14ac:dyDescent="0.2">
      <c r="B11" s="41"/>
      <c r="C11" s="42" t="s">
        <v>17</v>
      </c>
      <c r="D11" s="70" t="s">
        <v>20</v>
      </c>
      <c r="E11" s="70"/>
      <c r="F11" s="70"/>
      <c r="G11" s="70"/>
      <c r="H11" s="70"/>
      <c r="I11" s="70"/>
      <c r="J11" s="70"/>
      <c r="K11" s="70"/>
      <c r="L11" s="70"/>
      <c r="M11" s="65" t="s">
        <v>24</v>
      </c>
      <c r="N11" s="66"/>
    </row>
    <row r="12" spans="2:18" ht="12" thickBot="1" x14ac:dyDescent="0.25">
      <c r="B12" s="43"/>
      <c r="C12" s="44"/>
      <c r="D12" s="45"/>
      <c r="E12" s="46"/>
      <c r="F12" s="47"/>
      <c r="G12" s="47"/>
      <c r="H12" s="47"/>
      <c r="I12" s="47"/>
      <c r="J12" s="47"/>
      <c r="K12" s="47" t="s">
        <v>19</v>
      </c>
      <c r="L12" s="47"/>
      <c r="M12" s="59" t="s">
        <v>18</v>
      </c>
      <c r="N12" s="60"/>
    </row>
  </sheetData>
  <mergeCells count="11">
    <mergeCell ref="B2:N2"/>
    <mergeCell ref="Q2:R3"/>
    <mergeCell ref="K6:M6"/>
    <mergeCell ref="B7:M7"/>
    <mergeCell ref="M12:N12"/>
    <mergeCell ref="M9:N9"/>
    <mergeCell ref="M10:N10"/>
    <mergeCell ref="M11:N11"/>
    <mergeCell ref="B6:C6"/>
    <mergeCell ref="D9:L9"/>
    <mergeCell ref="D11:L11"/>
  </mergeCells>
  <conditionalFormatting sqref="P5">
    <cfRule type="cellIs" dxfId="1" priority="5" operator="equal">
      <formula>$P$3</formula>
    </cfRule>
    <cfRule type="cellIs" dxfId="0" priority="6" operator="equal">
      <formula>$P$2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Никита Тарасов</cp:lastModifiedBy>
  <cp:lastPrinted>2024-07-23T14:51:30Z</cp:lastPrinted>
  <dcterms:created xsi:type="dcterms:W3CDTF">2022-03-03T13:37:14Z</dcterms:created>
  <dcterms:modified xsi:type="dcterms:W3CDTF">2024-07-29T09:45:59Z</dcterms:modified>
</cp:coreProperties>
</file>