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210" yWindow="1605" windowWidth="20595" windowHeight="11625" firstSheet="2" activeTab="2"/>
  </bookViews>
  <sheets>
    <sheet name="светильники" sheetId="14" r:id="rId1"/>
    <sheet name="строит.товары" sheetId="13" r:id="rId2"/>
    <sheet name="лагерь 346" sheetId="11" r:id="rId3"/>
    <sheet name="ТумбаВиктория" sheetId="8" state="hidden" r:id="rId4"/>
    <sheet name="225 226" sheetId="5" r:id="rId5"/>
    <sheet name="Лист1" sheetId="1" r:id="rId6"/>
    <sheet name="Лист2" sheetId="2" r:id="rId7"/>
    <sheet name="Лист3" sheetId="3" r:id="rId8"/>
  </sheets>
  <calcPr calcId="144525"/>
</workbook>
</file>

<file path=xl/calcChain.xml><?xml version="1.0" encoding="utf-8"?>
<calcChain xmlns="http://schemas.openxmlformats.org/spreadsheetml/2006/main">
  <c r="L13" i="11" l="1"/>
  <c r="L12" i="11" l="1"/>
  <c r="F10" i="11"/>
  <c r="I10" i="11"/>
  <c r="J10" i="11"/>
  <c r="K10" i="11" s="1"/>
  <c r="L10" i="11"/>
  <c r="F11" i="11"/>
  <c r="J11" i="11"/>
  <c r="K11" i="11" s="1"/>
  <c r="L11" i="11"/>
  <c r="F11" i="5" l="1"/>
  <c r="I11" i="5"/>
  <c r="J11" i="5"/>
  <c r="K11" i="5"/>
  <c r="L11" i="5"/>
  <c r="F12" i="5"/>
  <c r="I12" i="5"/>
  <c r="J12" i="5"/>
  <c r="K12" i="5"/>
  <c r="L12" i="5"/>
  <c r="F13" i="5"/>
  <c r="I13" i="5"/>
  <c r="J13" i="5"/>
  <c r="K13" i="5"/>
  <c r="L13" i="5"/>
  <c r="F12" i="11" l="1"/>
  <c r="I12" i="11"/>
  <c r="J12" i="11"/>
  <c r="K12" i="11" l="1"/>
  <c r="M11" i="14" l="1"/>
  <c r="J10" i="14"/>
  <c r="I10" i="14"/>
  <c r="F10" i="14"/>
  <c r="L10" i="14" s="1"/>
  <c r="M18" i="13"/>
  <c r="J17" i="13"/>
  <c r="I17" i="13"/>
  <c r="F17" i="13"/>
  <c r="L17" i="13" s="1"/>
  <c r="J16" i="13"/>
  <c r="K16" i="13" s="1"/>
  <c r="I16" i="13"/>
  <c r="F16" i="13"/>
  <c r="L16" i="13" s="1"/>
  <c r="J15" i="13"/>
  <c r="K15" i="13" s="1"/>
  <c r="I15" i="13"/>
  <c r="F15" i="13"/>
  <c r="L15" i="13" s="1"/>
  <c r="J14" i="13"/>
  <c r="K14" i="13" s="1"/>
  <c r="I14" i="13"/>
  <c r="F14" i="13"/>
  <c r="L14" i="13" s="1"/>
  <c r="J13" i="13"/>
  <c r="I13" i="13"/>
  <c r="F13" i="13"/>
  <c r="L13" i="13" s="1"/>
  <c r="J12" i="13"/>
  <c r="I12" i="13"/>
  <c r="F12" i="13"/>
  <c r="L12" i="13" s="1"/>
  <c r="J11" i="13"/>
  <c r="K11" i="13" s="1"/>
  <c r="I11" i="13"/>
  <c r="F11" i="13"/>
  <c r="L11" i="13" s="1"/>
  <c r="K10" i="13"/>
  <c r="J10" i="13"/>
  <c r="I10" i="13"/>
  <c r="F10" i="13"/>
  <c r="L10" i="13" s="1"/>
  <c r="K10" i="14" l="1"/>
  <c r="L11" i="14"/>
  <c r="K13" i="13"/>
  <c r="K12" i="13"/>
  <c r="K17" i="13"/>
  <c r="L18" i="13"/>
  <c r="M13" i="11" l="1"/>
  <c r="L31" i="1" l="1"/>
  <c r="L33" i="1"/>
  <c r="K31" i="1"/>
  <c r="K33" i="1"/>
  <c r="J31" i="1"/>
  <c r="J32" i="1"/>
  <c r="J33" i="1"/>
  <c r="I31" i="1"/>
  <c r="I32" i="1"/>
  <c r="I33" i="1"/>
  <c r="F31" i="1"/>
  <c r="L32" i="1"/>
  <c r="F33" i="1"/>
  <c r="I19" i="1"/>
  <c r="I20" i="1"/>
  <c r="I21" i="1"/>
  <c r="I22" i="1"/>
  <c r="I23" i="1"/>
  <c r="I24" i="1"/>
  <c r="L29" i="1"/>
  <c r="K27" i="1"/>
  <c r="K29" i="1"/>
  <c r="J27" i="1"/>
  <c r="J28" i="1"/>
  <c r="K28" i="1" s="1"/>
  <c r="J29" i="1"/>
  <c r="J30" i="1"/>
  <c r="I27" i="1"/>
  <c r="I28" i="1"/>
  <c r="I29" i="1"/>
  <c r="I30" i="1"/>
  <c r="F27" i="1"/>
  <c r="L27" i="1" s="1"/>
  <c r="F28" i="1"/>
  <c r="L28" i="1" s="1"/>
  <c r="F29" i="1"/>
  <c r="F30" i="1"/>
  <c r="L30" i="1" s="1"/>
  <c r="K32" i="1" l="1"/>
  <c r="K30" i="1"/>
  <c r="F18" i="1"/>
  <c r="L18" i="1" s="1"/>
  <c r="F19" i="1"/>
  <c r="L19" i="1" s="1"/>
  <c r="F20" i="1"/>
  <c r="L20" i="1" s="1"/>
  <c r="F21" i="1"/>
  <c r="L21" i="1" s="1"/>
  <c r="F22" i="1"/>
  <c r="L22" i="1" s="1"/>
  <c r="F23" i="1"/>
  <c r="L23" i="1" s="1"/>
  <c r="F24" i="1"/>
  <c r="F25" i="1"/>
  <c r="F26" i="1"/>
  <c r="L26" i="1" s="1"/>
  <c r="L24" i="1"/>
  <c r="L25" i="1"/>
  <c r="J18" i="1"/>
  <c r="K18" i="1" s="1"/>
  <c r="J19" i="1"/>
  <c r="J20" i="1"/>
  <c r="J21" i="1"/>
  <c r="J22" i="1"/>
  <c r="K22" i="1" s="1"/>
  <c r="J23" i="1"/>
  <c r="J24" i="1"/>
  <c r="K24" i="1" s="1"/>
  <c r="J25" i="1"/>
  <c r="K25" i="1" s="1"/>
  <c r="J26" i="1"/>
  <c r="I18" i="1"/>
  <c r="I25" i="1"/>
  <c r="I26" i="1"/>
  <c r="F15" i="1"/>
  <c r="L15" i="1" s="1"/>
  <c r="F16" i="1"/>
  <c r="L16" i="1" s="1"/>
  <c r="F17" i="1"/>
  <c r="L17" i="1" s="1"/>
  <c r="J15" i="1"/>
  <c r="J16" i="1"/>
  <c r="K16" i="1" s="1"/>
  <c r="J17" i="1"/>
  <c r="I15" i="1"/>
  <c r="I16" i="1"/>
  <c r="I17" i="1"/>
  <c r="K15" i="1" l="1"/>
  <c r="K17" i="1"/>
  <c r="K26" i="1"/>
  <c r="K23" i="1"/>
  <c r="K21" i="1"/>
  <c r="K20" i="1"/>
  <c r="K19" i="1"/>
  <c r="J10" i="5"/>
  <c r="I10" i="5"/>
  <c r="L10" i="5" s="1"/>
  <c r="L14" i="5" s="1"/>
  <c r="F10" i="5"/>
  <c r="K10" i="5" l="1"/>
  <c r="M11" i="8"/>
  <c r="J10" i="8"/>
  <c r="I10" i="8"/>
  <c r="F10" i="8"/>
  <c r="L10" i="8" s="1"/>
  <c r="L11" i="8" s="1"/>
  <c r="K10" i="8" l="1"/>
  <c r="J10" i="1" l="1"/>
  <c r="F10" i="1" l="1"/>
  <c r="F11" i="1" l="1"/>
  <c r="L11" i="1" s="1"/>
  <c r="F12" i="1"/>
  <c r="L12" i="1" s="1"/>
  <c r="F13" i="1"/>
  <c r="L13" i="1" s="1"/>
  <c r="F14" i="1"/>
  <c r="L14" i="1" s="1"/>
  <c r="L10" i="1"/>
  <c r="J11" i="1"/>
  <c r="J12" i="1"/>
  <c r="J13" i="1"/>
  <c r="J14" i="1"/>
  <c r="I10" i="1"/>
  <c r="I11" i="1"/>
  <c r="I12" i="1"/>
  <c r="I13" i="1"/>
  <c r="I14" i="1"/>
  <c r="K11" i="1" l="1"/>
  <c r="K10" i="1"/>
  <c r="K14" i="1"/>
  <c r="K13" i="1"/>
  <c r="K12" i="1"/>
  <c r="M33" i="1" l="1"/>
  <c r="M30" i="1"/>
  <c r="M34" i="1" l="1"/>
  <c r="L34" i="1" l="1"/>
</calcChain>
</file>

<file path=xl/sharedStrings.xml><?xml version="1.0" encoding="utf-8"?>
<sst xmlns="http://schemas.openxmlformats.org/spreadsheetml/2006/main" count="185" uniqueCount="71">
  <si>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</si>
  <si>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</si>
  <si>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Для определения НМЦК использована информация из коммерческих предложений юр.лиц</t>
  </si>
  <si>
    <t>Полученная ценовая информация использована для определения и обоснования НМЦК 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</si>
  <si>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</si>
  <si>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</si>
  <si>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</si>
  <si>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часов.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</si>
  <si>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</si>
  <si>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</si>
  <si>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</si>
  <si>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</si>
  <si>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</si>
  <si>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</si>
  <si>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</si>
  <si>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</si>
  <si>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</si>
  <si>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 xml:space="preserve">Начальная (максимальная) цена контракта </t>
  </si>
  <si>
    <t>Коммерческое предложение вх 1/НЗ</t>
  </si>
  <si>
    <t xml:space="preserve">Коммерческое предложение вх 2/НЗ </t>
  </si>
  <si>
    <t xml:space="preserve">Коммерческое предложение вх 3/НЗ </t>
  </si>
  <si>
    <t>м</t>
  </si>
  <si>
    <t>розетка двойная</t>
  </si>
  <si>
    <t>розетка накладкая</t>
  </si>
  <si>
    <t>Светильник</t>
  </si>
  <si>
    <t>лампа светодиодная</t>
  </si>
  <si>
    <t>Директор ГБУ ДО ДДТ</t>
  </si>
  <si>
    <t>С.В.Васильева</t>
  </si>
  <si>
    <t>Тумба Vako с раковиной</t>
  </si>
  <si>
    <t>Костюмы</t>
  </si>
  <si>
    <t>КОСТЮМЫ</t>
  </si>
  <si>
    <t>раковина</t>
  </si>
  <si>
    <t>мыши</t>
  </si>
  <si>
    <t>монитор</t>
  </si>
  <si>
    <t>ноутбук</t>
  </si>
  <si>
    <t>системник</t>
  </si>
  <si>
    <t>Зам.директора по АХР</t>
  </si>
  <si>
    <t>Л.Л.Виноградова</t>
  </si>
  <si>
    <t>Ротбонт</t>
  </si>
  <si>
    <t>шпатлевка финишная</t>
  </si>
  <si>
    <t>краска</t>
  </si>
  <si>
    <t>плинтус</t>
  </si>
  <si>
    <t xml:space="preserve">уголок внешний </t>
  </si>
  <si>
    <t>уголок внутренний</t>
  </si>
  <si>
    <t>порожек</t>
  </si>
  <si>
    <t>Светильники</t>
  </si>
  <si>
    <t>линолеум</t>
  </si>
  <si>
    <t>ресепшен</t>
  </si>
  <si>
    <t xml:space="preserve">В.В. Брюханов </t>
  </si>
  <si>
    <t>Экономист по договорной и претензионной работе</t>
  </si>
  <si>
    <t>28.30.40.000</t>
  </si>
  <si>
    <t>001</t>
  </si>
  <si>
    <t>Газонокосилка тип 1</t>
  </si>
  <si>
    <t>Тип двигателя: Бензиновый
Тип газонокосилки: Триммер
Мощность двигателя: &lt; 5 ЛС
Режущий элемент: Леска; Нож
Ширина скашивания травы: ≥ 40 и ≤ 60 СМ
Соответствие нормативно-технической документации: ГОСТ IEC 60335-2-77-2011 или ТУ производителя</t>
  </si>
  <si>
    <t>ШТ</t>
  </si>
  <si>
    <t>2783937330221000030 от 29.03.2021</t>
  </si>
  <si>
    <t>Экранная копия от 10.03.2023 № 04-2155/23-0-0</t>
  </si>
  <si>
    <t>Экранная копия от 10.03.2023 № 04-2160/23-0-0</t>
  </si>
  <si>
    <t>Ответ на запрос от 24.01.2023 № 04-549/23-0-0</t>
  </si>
  <si>
    <t>7=3+4+5</t>
  </si>
  <si>
    <t>9 = кол-во ответов ИЦИ</t>
  </si>
  <si>
    <t>10=           /9</t>
  </si>
  <si>
    <t xml:space="preserve">Страховка детей </t>
  </si>
  <si>
    <t>дезинфекция постельных принадлежностей ( комплект: матрац, подушка, одеяло)</t>
  </si>
  <si>
    <t>Услуги  по проведению профессиональной гигиенической подготовки и аттестации работников  городского оздоровительного лагеря</t>
  </si>
  <si>
    <t xml:space="preserve">Экономист </t>
  </si>
  <si>
    <t>Брюханов В.В.</t>
  </si>
  <si>
    <t xml:space="preserve">Дезинфекция помещений </t>
  </si>
  <si>
    <t>Поле для соревнований роботов "Линия S"</t>
  </si>
  <si>
    <t>Поле для робота "Зародыш"</t>
  </si>
  <si>
    <t>Поле для роботов "Кегельринг/Сумо"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</si>
</sst>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rgb="FF0070C0"/>
      <name val="Times New Roman"/>
      <family val="1"/>
      <charset val="204"/>
    </font>
    <font>
      <sz val="15"/>
      <color rgb="FF08294D"/>
      <name val="Trebuchet MS"/>
      <family val="2"/>
      <charset val="204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4" fillId="0" borderId="0"/>
  </cellStyleXfs>
  <cellXfs count="73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 textRotation="90" wrapText="1"/>
    </xf>
    <xf numFmtId="0" fontId="4" fillId="0" borderId="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10" fontId="13" fillId="0" borderId="5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4" fillId="0" borderId="5" xfId="0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horizontal="center" vertical="center" wrapText="1"/>
    </xf>
    <xf numFmtId="4" fontId="0" fillId="0" borderId="0" xfId="0" applyNumberFormat="1"/>
    <xf numFmtId="0" fontId="14" fillId="0" borderId="0" xfId="0" applyFont="1" applyFill="1" applyBorder="1" applyAlignment="1">
      <alignment horizontal="left" vertical="top" wrapText="1"/>
    </xf>
    <xf numFmtId="4" fontId="13" fillId="0" borderId="0" xfId="0" applyNumberFormat="1" applyFont="1" applyFill="1" applyBorder="1" applyAlignment="1">
      <alignment horizontal="center" vertical="center" wrapText="1"/>
    </xf>
    <xf numFmtId="2" fontId="12" fillId="2" borderId="5" xfId="0" applyNumberFormat="1" applyFont="1" applyFill="1" applyBorder="1" applyAlignment="1">
      <alignment horizontal="center" vertical="center" wrapText="1"/>
    </xf>
    <xf numFmtId="0" fontId="12" fillId="2" borderId="5" xfId="0" applyNumberFormat="1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2" fillId="3" borderId="5" xfId="0" applyFont="1" applyFill="1" applyBorder="1" applyAlignment="1">
      <alignment horizontal="center" vertical="center" wrapText="1"/>
    </xf>
    <xf numFmtId="2" fontId="17" fillId="3" borderId="5" xfId="0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18" fillId="0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9" fillId="0" borderId="0" xfId="0" applyFont="1" applyAlignment="1">
      <alignment vertical="center" wrapText="1"/>
    </xf>
    <xf numFmtId="3" fontId="12" fillId="2" borderId="12" xfId="0" applyNumberFormat="1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4" fontId="13" fillId="0" borderId="8" xfId="0" applyNumberFormat="1" applyFont="1" applyFill="1" applyBorder="1" applyAlignment="1">
      <alignment horizontal="center" vertical="center" wrapText="1"/>
    </xf>
    <xf numFmtId="10" fontId="13" fillId="0" borderId="8" xfId="0" applyNumberFormat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left" vertical="center" wrapText="1"/>
    </xf>
    <xf numFmtId="2" fontId="17" fillId="0" borderId="5" xfId="0" applyNumberFormat="1" applyFont="1" applyFill="1" applyBorder="1" applyAlignment="1">
      <alignment horizontal="center" vertical="center" wrapText="1"/>
    </xf>
    <xf numFmtId="2" fontId="17" fillId="0" borderId="5" xfId="0" applyNumberFormat="1" applyFont="1" applyFill="1" applyBorder="1" applyAlignment="1">
      <alignment horizontal="center" vertical="center" wrapText="1"/>
    </xf>
    <xf numFmtId="2" fontId="17" fillId="0" borderId="5" xfId="0" applyNumberFormat="1" applyFont="1" applyFill="1" applyBorder="1" applyAlignment="1">
      <alignment horizontal="center" vertical="center" wrapText="1"/>
    </xf>
    <xf numFmtId="2" fontId="22" fillId="0" borderId="13" xfId="2" applyNumberFormat="1" applyFont="1" applyBorder="1" applyAlignment="1">
      <alignment horizontal="center" vertical="center" wrapText="1"/>
    </xf>
    <xf numFmtId="4" fontId="13" fillId="5" borderId="5" xfId="3" applyNumberFormat="1" applyFont="1" applyFill="1" applyBorder="1" applyAlignment="1">
      <alignment horizontal="center" vertical="top" wrapText="1"/>
    </xf>
    <xf numFmtId="0" fontId="23" fillId="0" borderId="5" xfId="0" applyFont="1" applyBorder="1" applyAlignment="1">
      <alignment horizontal="left" vertical="center" wrapText="1"/>
    </xf>
    <xf numFmtId="0" fontId="14" fillId="0" borderId="0" xfId="0" applyFont="1" applyAlignment="1">
      <alignment wrapText="1"/>
    </xf>
    <xf numFmtId="4" fontId="13" fillId="5" borderId="5" xfId="3" applyNumberFormat="1" applyFont="1" applyFill="1" applyBorder="1" applyAlignment="1">
      <alignment horizontal="center" vertical="center" wrapText="1"/>
    </xf>
    <xf numFmtId="4" fontId="0" fillId="0" borderId="5" xfId="0" applyNumberFormat="1" applyFont="1" applyBorder="1" applyAlignment="1">
      <alignment horizontal="center" vertical="center"/>
    </xf>
    <xf numFmtId="0" fontId="21" fillId="0" borderId="14" xfId="2" applyFont="1" applyBorder="1" applyAlignment="1">
      <alignment vertical="center" wrapText="1"/>
    </xf>
    <xf numFmtId="0" fontId="14" fillId="0" borderId="5" xfId="0" applyFont="1" applyBorder="1" applyAlignment="1">
      <alignment wrapText="1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17" fillId="0" borderId="5" xfId="0" applyNumberFormat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5" xfId="0" applyNumberFormat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left" vertical="center" wrapText="1"/>
    </xf>
    <xf numFmtId="2" fontId="6" fillId="2" borderId="5" xfId="0" applyNumberFormat="1" applyFont="1" applyFill="1" applyBorder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2" xfId="2"/>
    <cellStyle name="Обычный 3" xfId="3"/>
  </cellStyles>
  <dxfs count="11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9</xdr:col>
      <xdr:colOff>904875</xdr:colOff>
      <xdr:row>18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361950</xdr:colOff>
      <xdr:row>8</xdr:row>
      <xdr:rowOff>219075</xdr:rowOff>
    </xdr:from>
    <xdr:to>
      <xdr:col>8</xdr:col>
      <xdr:colOff>628650</xdr:colOff>
      <xdr:row>8</xdr:row>
      <xdr:rowOff>333375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553325" y="4152900"/>
          <a:ext cx="2667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12</xdr:row>
      <xdr:rowOff>9525</xdr:rowOff>
    </xdr:from>
    <xdr:to>
      <xdr:col>9</xdr:col>
      <xdr:colOff>904875</xdr:colOff>
      <xdr:row>13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6858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50292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13</xdr:row>
      <xdr:rowOff>9525</xdr:rowOff>
    </xdr:from>
    <xdr:to>
      <xdr:col>9</xdr:col>
      <xdr:colOff>904875</xdr:colOff>
      <xdr:row>14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50292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495300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151267" y="1590675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33</xdr:row>
      <xdr:rowOff>9525</xdr:rowOff>
    </xdr:from>
    <xdr:to>
      <xdr:col>9</xdr:col>
      <xdr:colOff>904875</xdr:colOff>
      <xdr:row>34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145542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opLeftCell="A8" workbookViewId="0">
      <selection activeCell="F24" sqref="F24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3" x14ac:dyDescent="0.25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13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3" ht="15.75" x14ac:dyDescent="0.25">
      <c r="A4" s="58" t="s">
        <v>2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</row>
    <row r="5" spans="1:13" ht="15.75" x14ac:dyDescent="0.25">
      <c r="A5" s="58" t="s">
        <v>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59" t="s">
        <v>4</v>
      </c>
      <c r="B7" s="61" t="s">
        <v>5</v>
      </c>
      <c r="C7" s="63" t="s">
        <v>6</v>
      </c>
      <c r="D7" s="64"/>
      <c r="E7" s="64"/>
      <c r="F7" s="65"/>
      <c r="G7" s="61" t="s">
        <v>7</v>
      </c>
      <c r="H7" s="61" t="s">
        <v>8</v>
      </c>
      <c r="I7" s="53" t="s">
        <v>9</v>
      </c>
      <c r="J7" s="53"/>
      <c r="K7" s="53"/>
      <c r="L7" s="3" t="s">
        <v>10</v>
      </c>
    </row>
    <row r="8" spans="1:13" ht="174.75" customHeight="1" x14ac:dyDescent="0.25">
      <c r="A8" s="60"/>
      <c r="B8" s="62"/>
      <c r="C8" s="4" t="s">
        <v>18</v>
      </c>
      <c r="D8" s="4" t="s">
        <v>19</v>
      </c>
      <c r="E8" s="4" t="s">
        <v>20</v>
      </c>
      <c r="F8" s="5"/>
      <c r="G8" s="66"/>
      <c r="H8" s="66"/>
      <c r="I8" s="6" t="s">
        <v>11</v>
      </c>
      <c r="J8" s="7" t="s">
        <v>12</v>
      </c>
      <c r="K8" s="7" t="s">
        <v>13</v>
      </c>
      <c r="L8" s="8"/>
    </row>
    <row r="9" spans="1:13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x14ac:dyDescent="0.25">
      <c r="A10" s="9"/>
      <c r="B10" s="9" t="s">
        <v>45</v>
      </c>
      <c r="C10" s="9">
        <v>5947.3</v>
      </c>
      <c r="D10" s="9">
        <v>4723</v>
      </c>
      <c r="E10" s="9">
        <v>4959</v>
      </c>
      <c r="F10" s="9">
        <f t="shared" ref="F10" si="0">SUM(C10:E10)</f>
        <v>15629.3</v>
      </c>
      <c r="G10" s="9">
        <v>34</v>
      </c>
      <c r="H10" s="9">
        <v>3</v>
      </c>
      <c r="I10" s="13">
        <f t="shared" ref="I10" si="1">AVERAGE(C10:E10)</f>
        <v>5209.7666666666664</v>
      </c>
      <c r="J10" s="13">
        <f t="shared" ref="J10" si="2">STDEV(C10:E10)</f>
        <v>649.53103338742221</v>
      </c>
      <c r="K10" s="14">
        <f t="shared" ref="K10" si="3">J10/I10</f>
        <v>0.1246756476721457</v>
      </c>
      <c r="L10" s="34">
        <f t="shared" ref="L10" si="4">F10/H10*G10</f>
        <v>177132.06666666665</v>
      </c>
    </row>
    <row r="11" spans="1:13" x14ac:dyDescent="0.25">
      <c r="A11" s="54" t="s">
        <v>17</v>
      </c>
      <c r="B11" s="55"/>
      <c r="C11" s="55"/>
      <c r="D11" s="55"/>
      <c r="E11" s="55"/>
      <c r="F11" s="55"/>
      <c r="G11" s="55"/>
      <c r="H11" s="55"/>
      <c r="I11" s="55"/>
      <c r="J11" s="33"/>
      <c r="K11" s="33"/>
      <c r="L11" s="12">
        <f>SUM(L10:L10)</f>
        <v>177132.06666666665</v>
      </c>
      <c r="M11" t="e">
        <f>SUM(#REF!)</f>
        <v>#REF!</v>
      </c>
    </row>
    <row r="12" spans="1:13" ht="15.75" x14ac:dyDescent="0.25">
      <c r="B12" s="19"/>
      <c r="C12" s="20"/>
      <c r="D12" s="20"/>
      <c r="E12" s="20"/>
    </row>
    <row r="13" spans="1:13" x14ac:dyDescent="0.25">
      <c r="C13" s="18"/>
      <c r="E13" t="s">
        <v>36</v>
      </c>
      <c r="I13" t="s">
        <v>37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opLeftCell="A9" workbookViewId="0">
      <selection activeCell="A10" sqref="A10:A17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2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 x14ac:dyDescent="0.25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12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5.75" x14ac:dyDescent="0.25">
      <c r="A4" s="58" t="s">
        <v>2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</row>
    <row r="5" spans="1:12" ht="15.75" x14ac:dyDescent="0.25">
      <c r="A5" s="58" t="s">
        <v>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</row>
    <row r="6" spans="1:12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2" ht="43.5" customHeight="1" x14ac:dyDescent="0.25">
      <c r="A7" s="59" t="s">
        <v>4</v>
      </c>
      <c r="B7" s="61" t="s">
        <v>5</v>
      </c>
      <c r="C7" s="63" t="s">
        <v>6</v>
      </c>
      <c r="D7" s="64"/>
      <c r="E7" s="64"/>
      <c r="F7" s="65"/>
      <c r="G7" s="61" t="s">
        <v>7</v>
      </c>
      <c r="H7" s="61" t="s">
        <v>8</v>
      </c>
      <c r="I7" s="53" t="s">
        <v>9</v>
      </c>
      <c r="J7" s="53"/>
      <c r="K7" s="53"/>
      <c r="L7" s="3" t="s">
        <v>10</v>
      </c>
    </row>
    <row r="8" spans="1:12" ht="174.75" customHeight="1" x14ac:dyDescent="0.25">
      <c r="A8" s="60"/>
      <c r="B8" s="62"/>
      <c r="C8" s="4" t="s">
        <v>18</v>
      </c>
      <c r="D8" s="4" t="s">
        <v>19</v>
      </c>
      <c r="E8" s="4" t="s">
        <v>20</v>
      </c>
      <c r="F8" s="5"/>
      <c r="G8" s="66"/>
      <c r="H8" s="66"/>
      <c r="I8" s="6" t="s">
        <v>11</v>
      </c>
      <c r="J8" s="7" t="s">
        <v>12</v>
      </c>
      <c r="K8" s="7" t="s">
        <v>13</v>
      </c>
      <c r="L8" s="8"/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2" ht="42.75" customHeight="1" thickBot="1" x14ac:dyDescent="0.3">
      <c r="A10" s="26"/>
      <c r="B10" s="9" t="s">
        <v>38</v>
      </c>
      <c r="C10" s="31">
        <v>495</v>
      </c>
      <c r="D10" s="9">
        <v>467.64</v>
      </c>
      <c r="E10" s="9">
        <v>487</v>
      </c>
      <c r="F10" s="9">
        <f t="shared" ref="F10:F17" si="0">SUM(C10:E10)</f>
        <v>1449.6399999999999</v>
      </c>
      <c r="G10" s="9">
        <v>2</v>
      </c>
      <c r="H10" s="9">
        <v>3</v>
      </c>
      <c r="I10" s="13">
        <f t="shared" ref="I10:I17" si="1">AVERAGE(C10:E10)</f>
        <v>483.21333333333331</v>
      </c>
      <c r="J10" s="13">
        <f t="shared" ref="J10:J17" si="2">STDEV(C10:E10)</f>
        <v>14.067570271135438</v>
      </c>
      <c r="K10" s="14">
        <f t="shared" ref="K10:K17" si="3">J10/I10</f>
        <v>2.9112545744740981E-2</v>
      </c>
      <c r="L10" s="13">
        <f t="shared" ref="L10:L17" si="4">F10/H10*G10</f>
        <v>966.42666666666662</v>
      </c>
    </row>
    <row r="11" spans="1:12" ht="42.75" customHeight="1" thickBot="1" x14ac:dyDescent="0.3">
      <c r="A11" s="26"/>
      <c r="B11" s="9" t="s">
        <v>39</v>
      </c>
      <c r="C11" s="31">
        <v>670</v>
      </c>
      <c r="D11" s="9">
        <v>675</v>
      </c>
      <c r="E11" s="9">
        <v>675</v>
      </c>
      <c r="F11" s="9">
        <f t="shared" si="0"/>
        <v>2020</v>
      </c>
      <c r="G11" s="9">
        <v>3</v>
      </c>
      <c r="H11" s="9">
        <v>3</v>
      </c>
      <c r="I11" s="13">
        <f t="shared" si="1"/>
        <v>673.33333333333337</v>
      </c>
      <c r="J11" s="13">
        <f t="shared" si="2"/>
        <v>2.8867513459481287</v>
      </c>
      <c r="K11" s="14">
        <f t="shared" si="3"/>
        <v>4.2872544741803884E-3</v>
      </c>
      <c r="L11" s="13">
        <f t="shared" si="4"/>
        <v>2020</v>
      </c>
    </row>
    <row r="12" spans="1:12" ht="42.75" customHeight="1" thickBot="1" x14ac:dyDescent="0.3">
      <c r="A12" s="26"/>
      <c r="B12" s="9" t="s">
        <v>40</v>
      </c>
      <c r="C12" s="31">
        <v>3673</v>
      </c>
      <c r="D12" s="9">
        <v>3645</v>
      </c>
      <c r="E12" s="9">
        <v>3849</v>
      </c>
      <c r="F12" s="9">
        <f t="shared" si="0"/>
        <v>11167</v>
      </c>
      <c r="G12" s="9">
        <v>3</v>
      </c>
      <c r="H12" s="9">
        <v>3</v>
      </c>
      <c r="I12" s="13">
        <f t="shared" si="1"/>
        <v>3722.3333333333335</v>
      </c>
      <c r="J12" s="13">
        <f t="shared" si="2"/>
        <v>110.5863162119678</v>
      </c>
      <c r="K12" s="14">
        <f t="shared" si="3"/>
        <v>2.9708869762326801E-2</v>
      </c>
      <c r="L12" s="13">
        <f t="shared" si="4"/>
        <v>11167</v>
      </c>
    </row>
    <row r="13" spans="1:12" ht="42.75" customHeight="1" thickBot="1" x14ac:dyDescent="0.3">
      <c r="A13" s="26"/>
      <c r="B13" s="9" t="s">
        <v>41</v>
      </c>
      <c r="C13" s="31">
        <v>180</v>
      </c>
      <c r="D13" s="9">
        <v>202</v>
      </c>
      <c r="E13" s="9">
        <v>198</v>
      </c>
      <c r="F13" s="9">
        <f t="shared" si="0"/>
        <v>580</v>
      </c>
      <c r="G13" s="9">
        <v>30</v>
      </c>
      <c r="H13" s="9">
        <v>3</v>
      </c>
      <c r="I13" s="13">
        <f t="shared" si="1"/>
        <v>193.33333333333334</v>
      </c>
      <c r="J13" s="13">
        <f t="shared" si="2"/>
        <v>11.718930554164631</v>
      </c>
      <c r="K13" s="14">
        <f t="shared" si="3"/>
        <v>6.061515803878257E-2</v>
      </c>
      <c r="L13" s="13">
        <f t="shared" si="4"/>
        <v>5800</v>
      </c>
    </row>
    <row r="14" spans="1:12" ht="42.75" customHeight="1" thickBot="1" x14ac:dyDescent="0.3">
      <c r="A14" s="26"/>
      <c r="B14" s="9" t="s">
        <v>42</v>
      </c>
      <c r="C14" s="31">
        <v>68</v>
      </c>
      <c r="D14" s="9">
        <v>82</v>
      </c>
      <c r="E14" s="9">
        <v>91.8</v>
      </c>
      <c r="F14" s="9">
        <f t="shared" si="0"/>
        <v>241.8</v>
      </c>
      <c r="G14" s="9">
        <v>5</v>
      </c>
      <c r="H14" s="9">
        <v>3</v>
      </c>
      <c r="I14" s="13">
        <f t="shared" si="1"/>
        <v>80.600000000000009</v>
      </c>
      <c r="J14" s="13">
        <f t="shared" si="2"/>
        <v>11.961605243444465</v>
      </c>
      <c r="K14" s="14">
        <f t="shared" si="3"/>
        <v>0.14840701294596109</v>
      </c>
      <c r="L14" s="13">
        <f t="shared" si="4"/>
        <v>403.00000000000006</v>
      </c>
    </row>
    <row r="15" spans="1:12" ht="42.75" customHeight="1" thickBot="1" x14ac:dyDescent="0.3">
      <c r="A15" s="26"/>
      <c r="B15" s="9" t="s">
        <v>43</v>
      </c>
      <c r="C15" s="32">
        <v>65</v>
      </c>
      <c r="D15" s="9">
        <v>78</v>
      </c>
      <c r="E15" s="9">
        <v>58</v>
      </c>
      <c r="F15" s="9">
        <f t="shared" si="0"/>
        <v>201</v>
      </c>
      <c r="G15" s="9">
        <v>10</v>
      </c>
      <c r="H15" s="9">
        <v>3</v>
      </c>
      <c r="I15" s="13">
        <f t="shared" si="1"/>
        <v>67</v>
      </c>
      <c r="J15" s="13">
        <f t="shared" si="2"/>
        <v>10.148891565092219</v>
      </c>
      <c r="K15" s="14">
        <f t="shared" si="3"/>
        <v>0.15147599350883909</v>
      </c>
      <c r="L15" s="13">
        <f t="shared" si="4"/>
        <v>670</v>
      </c>
    </row>
    <row r="16" spans="1:12" ht="42.75" customHeight="1" thickBot="1" x14ac:dyDescent="0.3">
      <c r="A16" s="26"/>
      <c r="B16" s="9" t="s">
        <v>44</v>
      </c>
      <c r="C16" s="31">
        <v>322</v>
      </c>
      <c r="D16" s="31">
        <v>399</v>
      </c>
      <c r="E16" s="31">
        <v>398</v>
      </c>
      <c r="F16" s="9">
        <f t="shared" si="0"/>
        <v>1119</v>
      </c>
      <c r="G16" s="9">
        <v>10</v>
      </c>
      <c r="H16" s="9">
        <v>3</v>
      </c>
      <c r="I16" s="13">
        <f t="shared" si="1"/>
        <v>373</v>
      </c>
      <c r="J16" s="13">
        <f t="shared" si="2"/>
        <v>44.170125650715555</v>
      </c>
      <c r="K16" s="14">
        <f t="shared" si="3"/>
        <v>0.11841856742819183</v>
      </c>
      <c r="L16" s="13">
        <f t="shared" si="4"/>
        <v>3730</v>
      </c>
    </row>
    <row r="17" spans="1:13" ht="42.75" customHeight="1" thickBot="1" x14ac:dyDescent="0.3">
      <c r="A17" s="26"/>
      <c r="B17" s="9" t="s">
        <v>46</v>
      </c>
      <c r="C17" s="31">
        <v>652</v>
      </c>
      <c r="D17" s="31">
        <v>464</v>
      </c>
      <c r="E17" s="31">
        <v>478</v>
      </c>
      <c r="F17" s="9">
        <f t="shared" si="0"/>
        <v>1594</v>
      </c>
      <c r="G17" s="9">
        <v>150</v>
      </c>
      <c r="H17" s="9">
        <v>3</v>
      </c>
      <c r="I17" s="13">
        <f t="shared" si="1"/>
        <v>531.33333333333337</v>
      </c>
      <c r="J17" s="13">
        <f t="shared" si="2"/>
        <v>104.73458518241868</v>
      </c>
      <c r="K17" s="14">
        <f t="shared" si="3"/>
        <v>0.19711653422036138</v>
      </c>
      <c r="L17" s="13">
        <f t="shared" si="4"/>
        <v>79700</v>
      </c>
    </row>
    <row r="18" spans="1:13" x14ac:dyDescent="0.25">
      <c r="A18" s="54" t="s">
        <v>17</v>
      </c>
      <c r="B18" s="55"/>
      <c r="C18" s="55"/>
      <c r="D18" s="55"/>
      <c r="E18" s="55"/>
      <c r="F18" s="55"/>
      <c r="G18" s="55"/>
      <c r="H18" s="55"/>
      <c r="I18" s="55"/>
      <c r="J18" s="33"/>
      <c r="K18" s="33"/>
      <c r="L18" s="12">
        <f>SUM(L10:L17)</f>
        <v>104456.42666666667</v>
      </c>
      <c r="M18" t="e">
        <f>SUM(#REF!)</f>
        <v>#REF!</v>
      </c>
    </row>
    <row r="19" spans="1:13" ht="15.75" x14ac:dyDescent="0.25">
      <c r="B19" s="19"/>
      <c r="C19" s="20"/>
      <c r="D19" s="20"/>
      <c r="E19" s="20"/>
    </row>
    <row r="20" spans="1:13" x14ac:dyDescent="0.25">
      <c r="C20" s="18"/>
      <c r="E20" t="s">
        <v>36</v>
      </c>
      <c r="I20" t="s">
        <v>37</v>
      </c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tabSelected="1" zoomScale="70" zoomScaleNormal="70" workbookViewId="0">
      <selection activeCell="L13" sqref="L13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4" max="14" width="12" customWidth="1"/>
    <col min="15" max="17" width="9.140625" customWidth="1"/>
  </cols>
  <sheetData>
    <row r="1" spans="1:15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5" x14ac:dyDescent="0.25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15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5" ht="15.75" x14ac:dyDescent="0.25">
      <c r="A4" s="58" t="s">
        <v>2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</row>
    <row r="5" spans="1:15" ht="15.75" x14ac:dyDescent="0.25">
      <c r="A5" s="58" t="s">
        <v>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</row>
    <row r="6" spans="1:15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5" ht="43.5" customHeight="1" x14ac:dyDescent="0.25">
      <c r="A7" s="59" t="s">
        <v>4</v>
      </c>
      <c r="B7" s="61" t="s">
        <v>5</v>
      </c>
      <c r="C7" s="63" t="s">
        <v>6</v>
      </c>
      <c r="D7" s="64"/>
      <c r="E7" s="64"/>
      <c r="F7" s="65"/>
      <c r="G7" s="61" t="s">
        <v>7</v>
      </c>
      <c r="H7" s="61" t="s">
        <v>8</v>
      </c>
      <c r="I7" s="53" t="s">
        <v>9</v>
      </c>
      <c r="J7" s="53"/>
      <c r="K7" s="53"/>
      <c r="L7" s="3" t="s">
        <v>10</v>
      </c>
    </row>
    <row r="8" spans="1:15" ht="174.75" customHeight="1" x14ac:dyDescent="0.25">
      <c r="A8" s="60"/>
      <c r="B8" s="62"/>
      <c r="C8" s="4" t="s">
        <v>18</v>
      </c>
      <c r="D8" s="4" t="s">
        <v>19</v>
      </c>
      <c r="E8" s="4" t="s">
        <v>20</v>
      </c>
      <c r="F8" s="5"/>
      <c r="G8" s="66"/>
      <c r="H8" s="66"/>
      <c r="I8" s="6" t="s">
        <v>11</v>
      </c>
      <c r="J8" s="7" t="s">
        <v>12</v>
      </c>
      <c r="K8" s="7" t="s">
        <v>13</v>
      </c>
      <c r="L8" s="8"/>
    </row>
    <row r="9" spans="1:15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59</v>
      </c>
      <c r="G9" s="9">
        <v>8</v>
      </c>
      <c r="H9" s="9" t="s">
        <v>60</v>
      </c>
      <c r="I9" s="10" t="s">
        <v>61</v>
      </c>
      <c r="J9" s="10">
        <v>11</v>
      </c>
      <c r="K9" s="10">
        <v>12</v>
      </c>
      <c r="L9" s="9">
        <v>13</v>
      </c>
    </row>
    <row r="10" spans="1:15" ht="42.75" customHeight="1" x14ac:dyDescent="0.25">
      <c r="A10" s="9">
        <v>1</v>
      </c>
      <c r="B10" s="9" t="s">
        <v>70</v>
      </c>
      <c r="C10" s="9">
        <v>3400</v>
      </c>
      <c r="D10" s="9">
        <v>2500</v>
      </c>
      <c r="E10" s="9">
        <v>3400</v>
      </c>
      <c r="F10" s="37">
        <f t="shared" ref="F10" si="0">SUM(C10:E10)</f>
        <v>9300</v>
      </c>
      <c r="G10" s="38">
        <v>1</v>
      </c>
      <c r="H10" s="38">
        <v>3</v>
      </c>
      <c r="I10" s="39">
        <f>AVERAGE(C10:E10)</f>
        <v>3100</v>
      </c>
      <c r="J10" s="39">
        <f t="shared" ref="J10" si="1">STDEV(C10:E10)</f>
        <v>519.6152422706632</v>
      </c>
      <c r="K10" s="40">
        <f t="shared" ref="K10" si="2">J10/I10</f>
        <v>0.16761782008731071</v>
      </c>
      <c r="L10" s="39">
        <f>G10*I10</f>
        <v>3100</v>
      </c>
    </row>
    <row r="11" spans="1:15" ht="42.75" customHeight="1" x14ac:dyDescent="0.25">
      <c r="A11" s="9">
        <v>2</v>
      </c>
      <c r="B11" s="9" t="s">
        <v>69</v>
      </c>
      <c r="C11" s="9">
        <v>4061</v>
      </c>
      <c r="D11" s="9">
        <v>5070</v>
      </c>
      <c r="E11" s="9">
        <v>5148</v>
      </c>
      <c r="F11" s="37">
        <f t="shared" ref="F11" si="3">SUM(C11:E11)</f>
        <v>14279</v>
      </c>
      <c r="G11" s="38">
        <v>1</v>
      </c>
      <c r="H11" s="38">
        <v>3</v>
      </c>
      <c r="I11" s="39">
        <v>4759.66</v>
      </c>
      <c r="J11" s="39">
        <f t="shared" ref="J11" si="4">STDEV(C11:E11)</f>
        <v>606.31867308646849</v>
      </c>
      <c r="K11" s="40">
        <f t="shared" ref="K11" si="5">J11/I11</f>
        <v>0.12738697156655487</v>
      </c>
      <c r="L11" s="39">
        <f>G11*I11</f>
        <v>4759.66</v>
      </c>
    </row>
    <row r="12" spans="1:15" ht="42.75" customHeight="1" x14ac:dyDescent="0.25">
      <c r="A12" s="9">
        <v>3</v>
      </c>
      <c r="B12" s="9" t="s">
        <v>68</v>
      </c>
      <c r="C12" s="43">
        <v>10100</v>
      </c>
      <c r="D12" s="43">
        <v>8043</v>
      </c>
      <c r="E12" s="43">
        <v>10500</v>
      </c>
      <c r="F12" s="37">
        <f t="shared" ref="F12" si="6">SUM(C12:E12)</f>
        <v>28643</v>
      </c>
      <c r="G12" s="38">
        <v>1</v>
      </c>
      <c r="H12" s="38">
        <v>3</v>
      </c>
      <c r="I12" s="39">
        <f>AVERAGE(C12:E12)</f>
        <v>9547.6666666666661</v>
      </c>
      <c r="J12" s="39">
        <f t="shared" ref="J12" si="7">STDEV(C12:E12)</f>
        <v>1318.3384744948253</v>
      </c>
      <c r="K12" s="40">
        <f t="shared" ref="K12" si="8">J12/I12</f>
        <v>0.13807965029796027</v>
      </c>
      <c r="L12" s="39">
        <f>G12*I12</f>
        <v>9547.6666666666661</v>
      </c>
    </row>
    <row r="13" spans="1:15" x14ac:dyDescent="0.25">
      <c r="A13" s="54" t="s">
        <v>17</v>
      </c>
      <c r="B13" s="55"/>
      <c r="C13" s="55"/>
      <c r="D13" s="55"/>
      <c r="E13" s="55"/>
      <c r="F13" s="55"/>
      <c r="G13" s="55"/>
      <c r="H13" s="55"/>
      <c r="I13" s="55"/>
      <c r="J13" s="30"/>
      <c r="K13" s="30"/>
      <c r="L13" s="72">
        <f>SUM(L9:L12)</f>
        <v>17420.326666666668</v>
      </c>
      <c r="M13" t="e">
        <f>SUM(#REF!)</f>
        <v>#REF!</v>
      </c>
      <c r="N13" s="18"/>
      <c r="O13" s="18"/>
    </row>
    <row r="14" spans="1:15" ht="15.75" x14ac:dyDescent="0.25">
      <c r="B14" s="19"/>
      <c r="C14" s="20"/>
      <c r="D14" s="20"/>
      <c r="E14" s="20"/>
    </row>
    <row r="15" spans="1:15" ht="31.5" customHeight="1" x14ac:dyDescent="0.25">
      <c r="C15" s="18"/>
      <c r="E15" s="67" t="s">
        <v>49</v>
      </c>
      <c r="F15" s="67"/>
      <c r="G15" s="67"/>
      <c r="I15" s="35" t="s">
        <v>48</v>
      </c>
    </row>
    <row r="17" spans="2:11" ht="20.25" x14ac:dyDescent="0.25">
      <c r="B17" s="36"/>
      <c r="K17" s="18"/>
    </row>
  </sheetData>
  <mergeCells count="13">
    <mergeCell ref="E15:G15"/>
    <mergeCell ref="I7:K7"/>
    <mergeCell ref="A13:I13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conditionalFormatting sqref="C12">
    <cfRule type="cellIs" dxfId="10" priority="17" operator="equal">
      <formula>"-"</formula>
    </cfRule>
  </conditionalFormatting>
  <conditionalFormatting sqref="D12">
    <cfRule type="cellIs" dxfId="9" priority="16" operator="equal">
      <formula>"-"</formula>
    </cfRule>
  </conditionalFormatting>
  <conditionalFormatting sqref="E12">
    <cfRule type="cellIs" dxfId="8" priority="15" operator="equal">
      <formula>"-"</formula>
    </cfRule>
  </conditionalFormatting>
  <pageMargins left="0.7" right="0.7" top="0.75" bottom="0.75" header="0.3" footer="0.3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workbookViewId="0">
      <selection activeCell="L10" sqref="B10:L10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3" x14ac:dyDescent="0.25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13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3" ht="15.75" x14ac:dyDescent="0.25">
      <c r="A4" s="58" t="s">
        <v>2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</row>
    <row r="5" spans="1:13" ht="15.75" x14ac:dyDescent="0.25">
      <c r="A5" s="58" t="s">
        <v>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59" t="s">
        <v>4</v>
      </c>
      <c r="B7" s="61" t="s">
        <v>5</v>
      </c>
      <c r="C7" s="63" t="s">
        <v>6</v>
      </c>
      <c r="D7" s="64"/>
      <c r="E7" s="64"/>
      <c r="F7" s="65"/>
      <c r="G7" s="61" t="s">
        <v>7</v>
      </c>
      <c r="H7" s="61" t="s">
        <v>8</v>
      </c>
      <c r="I7" s="53" t="s">
        <v>9</v>
      </c>
      <c r="J7" s="53"/>
      <c r="K7" s="53"/>
      <c r="L7" s="3" t="s">
        <v>10</v>
      </c>
    </row>
    <row r="8" spans="1:13" ht="174.75" customHeight="1" x14ac:dyDescent="0.25">
      <c r="A8" s="60"/>
      <c r="B8" s="62"/>
      <c r="C8" s="4" t="s">
        <v>18</v>
      </c>
      <c r="D8" s="4" t="s">
        <v>19</v>
      </c>
      <c r="E8" s="4" t="s">
        <v>20</v>
      </c>
      <c r="F8" s="5"/>
      <c r="G8" s="66"/>
      <c r="H8" s="66"/>
      <c r="I8" s="6" t="s">
        <v>11</v>
      </c>
      <c r="J8" s="7" t="s">
        <v>12</v>
      </c>
      <c r="K8" s="7" t="s">
        <v>13</v>
      </c>
      <c r="L8" s="8"/>
    </row>
    <row r="9" spans="1:13" ht="42.75" customHeight="1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thickBot="1" x14ac:dyDescent="0.3">
      <c r="A10" s="9">
        <v>2</v>
      </c>
      <c r="B10" s="9" t="s">
        <v>28</v>
      </c>
      <c r="C10" s="23">
        <v>4477</v>
      </c>
      <c r="D10" s="23">
        <v>3720</v>
      </c>
      <c r="E10" s="23">
        <v>4981</v>
      </c>
      <c r="F10" s="9">
        <f>SUM(C10:E10)</f>
        <v>13178</v>
      </c>
      <c r="G10" s="9">
        <v>1</v>
      </c>
      <c r="H10" s="9">
        <v>3</v>
      </c>
      <c r="I10" s="13">
        <f t="shared" ref="I10" si="0">AVERAGE(C10:E10)</f>
        <v>4392.666666666667</v>
      </c>
      <c r="J10" s="13">
        <f>STDEV(C10:E10)</f>
        <v>634.71594696630405</v>
      </c>
      <c r="K10" s="14">
        <f t="shared" ref="K10" si="1">J10/I10</f>
        <v>0.14449444839117559</v>
      </c>
      <c r="L10" s="13">
        <f>F10/H10*G10</f>
        <v>4392.666666666667</v>
      </c>
    </row>
    <row r="11" spans="1:13" x14ac:dyDescent="0.25">
      <c r="A11" s="54" t="s">
        <v>17</v>
      </c>
      <c r="B11" s="55"/>
      <c r="C11" s="55"/>
      <c r="D11" s="55"/>
      <c r="E11" s="55"/>
      <c r="F11" s="55"/>
      <c r="G11" s="55"/>
      <c r="H11" s="55"/>
      <c r="I11" s="55"/>
      <c r="J11" s="24"/>
      <c r="K11" s="24"/>
      <c r="L11" s="12">
        <f>SUM(L10:L10)</f>
        <v>4392.666666666667</v>
      </c>
      <c r="M11" t="e">
        <f>SUM(#REF!)</f>
        <v>#REF!</v>
      </c>
    </row>
    <row r="12" spans="1:13" ht="15.75" x14ac:dyDescent="0.25">
      <c r="B12" s="19"/>
      <c r="C12" s="20"/>
      <c r="D12" s="20"/>
      <c r="E12" s="20"/>
    </row>
    <row r="13" spans="1:13" x14ac:dyDescent="0.25">
      <c r="B13" t="s">
        <v>26</v>
      </c>
      <c r="C13" s="18"/>
      <c r="E13" t="s">
        <v>27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opLeftCell="A7" workbookViewId="0">
      <selection activeCell="E10" sqref="E10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2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 x14ac:dyDescent="0.25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12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5.75" x14ac:dyDescent="0.25">
      <c r="A4" s="58" t="s">
        <v>2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</row>
    <row r="5" spans="1:12" ht="15.75" x14ac:dyDescent="0.25">
      <c r="A5" s="58" t="s">
        <v>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</row>
    <row r="6" spans="1:12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2" ht="43.5" customHeight="1" x14ac:dyDescent="0.25">
      <c r="A7" s="59" t="s">
        <v>4</v>
      </c>
      <c r="B7" s="61" t="s">
        <v>5</v>
      </c>
      <c r="C7" s="63" t="s">
        <v>6</v>
      </c>
      <c r="D7" s="64"/>
      <c r="E7" s="64"/>
      <c r="F7" s="65"/>
      <c r="G7" s="61" t="s">
        <v>7</v>
      </c>
      <c r="H7" s="61" t="s">
        <v>8</v>
      </c>
      <c r="I7" s="53" t="s">
        <v>9</v>
      </c>
      <c r="J7" s="53"/>
      <c r="K7" s="53"/>
      <c r="L7" s="3" t="s">
        <v>10</v>
      </c>
    </row>
    <row r="8" spans="1:12" ht="174.75" customHeight="1" x14ac:dyDescent="0.25">
      <c r="A8" s="60"/>
      <c r="B8" s="62"/>
      <c r="C8" s="4" t="s">
        <v>18</v>
      </c>
      <c r="D8" s="4" t="s">
        <v>19</v>
      </c>
      <c r="E8" s="4" t="s">
        <v>20</v>
      </c>
      <c r="F8" s="5"/>
      <c r="G8" s="66"/>
      <c r="H8" s="66"/>
      <c r="I8" s="6" t="s">
        <v>11</v>
      </c>
      <c r="J8" s="7" t="s">
        <v>12</v>
      </c>
      <c r="K8" s="7" t="s">
        <v>13</v>
      </c>
      <c r="L8" s="8"/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>
        <v>12</v>
      </c>
    </row>
    <row r="10" spans="1:12" ht="33" customHeight="1" x14ac:dyDescent="0.25">
      <c r="A10" s="9">
        <v>1</v>
      </c>
      <c r="B10" s="51" t="s">
        <v>67</v>
      </c>
      <c r="C10" s="45">
        <v>9650</v>
      </c>
      <c r="D10" s="45">
        <v>14475</v>
      </c>
      <c r="E10" s="45">
        <v>11580</v>
      </c>
      <c r="F10" s="9">
        <f>SUM(C10:E10)</f>
        <v>35705</v>
      </c>
      <c r="G10" s="9">
        <v>1</v>
      </c>
      <c r="H10" s="9">
        <v>3</v>
      </c>
      <c r="I10" s="13">
        <f t="shared" ref="I10" si="0">AVERAGE(C10:E10)</f>
        <v>11901.666666666666</v>
      </c>
      <c r="J10" s="13">
        <f>STDEV(C10:E10)</f>
        <v>2428.53007667876</v>
      </c>
      <c r="K10" s="14">
        <f t="shared" ref="K10" si="1">J10/I10</f>
        <v>0.20404957933164208</v>
      </c>
      <c r="L10" s="13">
        <f t="shared" ref="L10:L11" si="2">I10*G10</f>
        <v>11901.666666666666</v>
      </c>
    </row>
    <row r="11" spans="1:12" ht="15.75" customHeight="1" x14ac:dyDescent="0.25">
      <c r="A11" s="9">
        <v>2</v>
      </c>
      <c r="B11" s="52" t="s">
        <v>62</v>
      </c>
      <c r="C11" s="46">
        <v>45</v>
      </c>
      <c r="D11" s="46">
        <v>50</v>
      </c>
      <c r="E11" s="46">
        <v>78</v>
      </c>
      <c r="F11" s="9">
        <f>SUM(C11:E11)</f>
        <v>173</v>
      </c>
      <c r="G11" s="9">
        <v>140</v>
      </c>
      <c r="H11" s="9">
        <v>3</v>
      </c>
      <c r="I11" s="13">
        <f t="shared" ref="I11" si="3">AVERAGE(C11:E11)</f>
        <v>57.666666666666664</v>
      </c>
      <c r="J11" s="13">
        <f>STDEV(C11:E11)</f>
        <v>17.785762095938793</v>
      </c>
      <c r="K11" s="14">
        <f t="shared" ref="K11" si="4">J11/I11</f>
        <v>0.30842362016078834</v>
      </c>
      <c r="L11" s="13">
        <f t="shared" si="2"/>
        <v>8073.333333333333</v>
      </c>
    </row>
    <row r="12" spans="1:12" ht="96" customHeight="1" x14ac:dyDescent="0.25">
      <c r="A12" s="9">
        <v>3</v>
      </c>
      <c r="B12" s="48" t="s">
        <v>64</v>
      </c>
      <c r="C12" s="49">
        <v>500</v>
      </c>
      <c r="D12" s="49">
        <v>550</v>
      </c>
      <c r="E12" s="49">
        <v>585</v>
      </c>
      <c r="F12" s="9">
        <f>SUM(C12:E12)</f>
        <v>1635</v>
      </c>
      <c r="G12" s="9">
        <v>51</v>
      </c>
      <c r="H12" s="9">
        <v>3</v>
      </c>
      <c r="I12" s="13">
        <f t="shared" ref="I12" si="5">AVERAGE(C12:E12)</f>
        <v>545</v>
      </c>
      <c r="J12" s="13">
        <f>STDEV(C12:E12)</f>
        <v>42.720018726587654</v>
      </c>
      <c r="K12" s="14">
        <f t="shared" ref="K12" si="6">J12/I12</f>
        <v>7.8385355461628725E-2</v>
      </c>
      <c r="L12" s="13">
        <f>I12*G12</f>
        <v>27795</v>
      </c>
    </row>
    <row r="13" spans="1:12" ht="44.25" customHeight="1" x14ac:dyDescent="0.25">
      <c r="A13" s="9">
        <v>4</v>
      </c>
      <c r="B13" s="47" t="s">
        <v>63</v>
      </c>
      <c r="C13" s="44">
        <v>320</v>
      </c>
      <c r="D13" s="44">
        <v>300</v>
      </c>
      <c r="E13" s="44">
        <v>340</v>
      </c>
      <c r="F13" s="9">
        <f>SUM(C13:E13)</f>
        <v>960</v>
      </c>
      <c r="G13" s="9">
        <v>50</v>
      </c>
      <c r="H13" s="9">
        <v>3</v>
      </c>
      <c r="I13" s="13">
        <f t="shared" ref="I13" si="7">AVERAGE(C13:E13)</f>
        <v>320</v>
      </c>
      <c r="J13" s="13">
        <f>STDEV(C13:E13)</f>
        <v>20</v>
      </c>
      <c r="K13" s="14">
        <f t="shared" ref="K13" si="8">J13/I13</f>
        <v>6.25E-2</v>
      </c>
      <c r="L13" s="13">
        <f>F13/H13*G13</f>
        <v>16000</v>
      </c>
    </row>
    <row r="14" spans="1:12" x14ac:dyDescent="0.25">
      <c r="A14" s="54" t="s">
        <v>17</v>
      </c>
      <c r="B14" s="55"/>
      <c r="C14" s="55"/>
      <c r="D14" s="55"/>
      <c r="E14" s="55"/>
      <c r="F14" s="55"/>
      <c r="G14" s="55"/>
      <c r="H14" s="55"/>
      <c r="I14" s="55"/>
      <c r="J14" s="24"/>
      <c r="K14" s="24"/>
      <c r="L14" s="50">
        <f>SUM(L10:L13)</f>
        <v>63770</v>
      </c>
    </row>
    <row r="15" spans="1:12" ht="15.75" x14ac:dyDescent="0.25">
      <c r="B15" s="19"/>
      <c r="C15" s="20"/>
      <c r="D15" s="20"/>
      <c r="E15" s="20"/>
      <c r="L15" s="25"/>
    </row>
    <row r="16" spans="1:12" x14ac:dyDescent="0.25">
      <c r="B16" t="s">
        <v>65</v>
      </c>
      <c r="C16" s="18"/>
      <c r="E16" t="s">
        <v>66</v>
      </c>
    </row>
  </sheetData>
  <mergeCells count="12">
    <mergeCell ref="I7:K7"/>
    <mergeCell ref="A14:I14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conditionalFormatting sqref="D13">
    <cfRule type="cellIs" dxfId="7" priority="5" stopIfTrue="1" operator="equal">
      <formula>"-"</formula>
    </cfRule>
  </conditionalFormatting>
  <conditionalFormatting sqref="E13">
    <cfRule type="cellIs" dxfId="6" priority="4" stopIfTrue="1" operator="equal">
      <formula>"-"</formula>
    </cfRule>
  </conditionalFormatting>
  <conditionalFormatting sqref="C13:E13">
    <cfRule type="cellIs" dxfId="5" priority="3" stopIfTrue="1" operator="equal">
      <formula>"-"</formula>
    </cfRule>
  </conditionalFormatting>
  <conditionalFormatting sqref="D13">
    <cfRule type="cellIs" dxfId="4" priority="2" stopIfTrue="1" operator="equal">
      <formula>"-"</formula>
    </cfRule>
  </conditionalFormatting>
  <conditionalFormatting sqref="E13">
    <cfRule type="cellIs" dxfId="3" priority="1" stopIfTrue="1" operator="equal">
      <formula>"-"</formula>
    </cfRule>
  </conditionalFormatting>
  <pageMargins left="0.7" right="0.7" top="0.75" bottom="0.75" header="0.3" footer="0.3"/>
  <pageSetup paperSize="9" scale="7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"/>
  <sheetViews>
    <sheetView topLeftCell="A7" workbookViewId="0">
      <selection activeCell="I21" sqref="I21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11.71093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2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 x14ac:dyDescent="0.25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12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5.75" x14ac:dyDescent="0.25">
      <c r="A4" s="58" t="s">
        <v>2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</row>
    <row r="5" spans="1:12" ht="15.75" x14ac:dyDescent="0.25">
      <c r="A5" s="58" t="s">
        <v>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</row>
    <row r="6" spans="1:12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2" ht="43.5" customHeight="1" x14ac:dyDescent="0.25">
      <c r="A7" s="59" t="s">
        <v>4</v>
      </c>
      <c r="B7" s="61" t="s">
        <v>5</v>
      </c>
      <c r="C7" s="63" t="s">
        <v>6</v>
      </c>
      <c r="D7" s="64"/>
      <c r="E7" s="64"/>
      <c r="F7" s="65"/>
      <c r="G7" s="61" t="s">
        <v>7</v>
      </c>
      <c r="H7" s="61" t="s">
        <v>8</v>
      </c>
      <c r="I7" s="53" t="s">
        <v>9</v>
      </c>
      <c r="J7" s="53"/>
      <c r="K7" s="53"/>
      <c r="L7" s="3" t="s">
        <v>10</v>
      </c>
    </row>
    <row r="8" spans="1:12" ht="174.75" customHeight="1" x14ac:dyDescent="0.25">
      <c r="A8" s="60"/>
      <c r="B8" s="62"/>
      <c r="C8" s="4" t="s">
        <v>18</v>
      </c>
      <c r="D8" s="4" t="s">
        <v>19</v>
      </c>
      <c r="E8" s="4" t="s">
        <v>20</v>
      </c>
      <c r="F8" s="5"/>
      <c r="G8" s="66"/>
      <c r="H8" s="66"/>
      <c r="I8" s="6" t="s">
        <v>11</v>
      </c>
      <c r="J8" s="7" t="s">
        <v>12</v>
      </c>
      <c r="K8" s="7" t="s">
        <v>13</v>
      </c>
      <c r="L8" s="8"/>
    </row>
    <row r="9" spans="1:12" ht="42.75" customHeight="1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2" ht="42.75" customHeight="1" thickBot="1" x14ac:dyDescent="0.3">
      <c r="A10" s="9">
        <v>2</v>
      </c>
      <c r="B10" s="9" t="s">
        <v>25</v>
      </c>
      <c r="C10" s="23">
        <v>9500</v>
      </c>
      <c r="D10" s="23">
        <v>9467</v>
      </c>
      <c r="E10" s="23">
        <v>9300</v>
      </c>
      <c r="F10" s="9">
        <f>SUM(C10:E10)</f>
        <v>28267</v>
      </c>
      <c r="G10" s="9">
        <v>3</v>
      </c>
      <c r="H10" s="9">
        <v>3</v>
      </c>
      <c r="I10" s="13">
        <f t="shared" ref="I10:I29" si="0">AVERAGE(C10:E10)</f>
        <v>9422.3333333333339</v>
      </c>
      <c r="J10" s="13">
        <f>STDEV(C10:E10)</f>
        <v>107.220955663216</v>
      </c>
      <c r="K10" s="14">
        <f t="shared" ref="K10:K29" si="1">J10/I10</f>
        <v>1.1379448366987937E-2</v>
      </c>
      <c r="L10" s="13">
        <f>F10/H10*G10</f>
        <v>28267</v>
      </c>
    </row>
    <row r="11" spans="1:12" ht="42.75" customHeight="1" thickBot="1" x14ac:dyDescent="0.3">
      <c r="A11" s="9">
        <v>3</v>
      </c>
      <c r="B11" s="9" t="s">
        <v>24</v>
      </c>
      <c r="C11" s="23">
        <v>5290</v>
      </c>
      <c r="D11" s="23">
        <v>4740</v>
      </c>
      <c r="E11" s="23">
        <v>5200</v>
      </c>
      <c r="F11" s="9">
        <f>SUM(C11:E11)</f>
        <v>15230</v>
      </c>
      <c r="G11" s="9">
        <v>7</v>
      </c>
      <c r="H11" s="9">
        <v>3</v>
      </c>
      <c r="I11" s="13">
        <f t="shared" si="0"/>
        <v>5076.666666666667</v>
      </c>
      <c r="J11" s="13">
        <f t="shared" ref="J11:J33" si="2">STDEV(C11:E11)</f>
        <v>295.01412395567326</v>
      </c>
      <c r="K11" s="14">
        <f t="shared" si="1"/>
        <v>5.8111777535588952E-2</v>
      </c>
      <c r="L11" s="13">
        <f>F11/H11*G11</f>
        <v>35536.666666666672</v>
      </c>
    </row>
    <row r="12" spans="1:12" ht="42.75" customHeight="1" x14ac:dyDescent="0.25">
      <c r="A12" s="9">
        <v>4</v>
      </c>
      <c r="B12" s="26" t="s">
        <v>23</v>
      </c>
      <c r="C12" s="9">
        <v>132.34</v>
      </c>
      <c r="D12" s="9">
        <v>134</v>
      </c>
      <c r="E12" s="9">
        <v>141.5</v>
      </c>
      <c r="F12" s="9">
        <f t="shared" ref="F12:F33" si="3">SUM(C12:E12)</f>
        <v>407.84000000000003</v>
      </c>
      <c r="G12" s="9">
        <v>8</v>
      </c>
      <c r="H12" s="9">
        <v>3</v>
      </c>
      <c r="I12" s="13">
        <f t="shared" si="0"/>
        <v>135.94666666666669</v>
      </c>
      <c r="J12" s="13">
        <f t="shared" si="2"/>
        <v>4.8804234788933352</v>
      </c>
      <c r="K12" s="14">
        <f t="shared" si="1"/>
        <v>3.5899545009513541E-2</v>
      </c>
      <c r="L12" s="13">
        <f t="shared" ref="L12:L33" si="4">F12/H12*G12</f>
        <v>1087.5733333333335</v>
      </c>
    </row>
    <row r="13" spans="1:12" ht="42.75" customHeight="1" x14ac:dyDescent="0.25">
      <c r="A13" s="9">
        <v>5</v>
      </c>
      <c r="B13" s="26" t="s">
        <v>22</v>
      </c>
      <c r="C13" s="9">
        <v>305</v>
      </c>
      <c r="D13" s="9">
        <v>209</v>
      </c>
      <c r="E13" s="9">
        <v>206</v>
      </c>
      <c r="F13" s="9">
        <f t="shared" si="3"/>
        <v>720</v>
      </c>
      <c r="G13" s="9">
        <v>10</v>
      </c>
      <c r="H13" s="9">
        <v>3</v>
      </c>
      <c r="I13" s="13">
        <f t="shared" si="0"/>
        <v>240</v>
      </c>
      <c r="J13" s="13">
        <f t="shared" si="2"/>
        <v>56.311632901204348</v>
      </c>
      <c r="K13" s="14">
        <f t="shared" si="1"/>
        <v>0.2346318037550181</v>
      </c>
      <c r="L13" s="13">
        <f t="shared" si="4"/>
        <v>2400</v>
      </c>
    </row>
    <row r="14" spans="1:12" ht="42.75" customHeight="1" x14ac:dyDescent="0.25">
      <c r="A14" s="9">
        <v>6</v>
      </c>
      <c r="B14" s="26" t="s">
        <v>31</v>
      </c>
      <c r="C14" s="9">
        <v>4477</v>
      </c>
      <c r="D14" s="9">
        <v>3720</v>
      </c>
      <c r="E14" s="9">
        <v>4081</v>
      </c>
      <c r="F14" s="9">
        <f t="shared" si="3"/>
        <v>12278</v>
      </c>
      <c r="G14" s="9">
        <v>1</v>
      </c>
      <c r="H14" s="9">
        <v>3</v>
      </c>
      <c r="I14" s="13">
        <f t="shared" si="0"/>
        <v>4092.6666666666665</v>
      </c>
      <c r="J14" s="13">
        <f t="shared" si="2"/>
        <v>378.63482847373319</v>
      </c>
      <c r="K14" s="14">
        <f t="shared" si="1"/>
        <v>9.251543292239775E-2</v>
      </c>
      <c r="L14" s="13">
        <f t="shared" si="4"/>
        <v>4092.6666666666665</v>
      </c>
    </row>
    <row r="15" spans="1:12" ht="42.75" customHeight="1" x14ac:dyDescent="0.25">
      <c r="A15" s="9">
        <v>7</v>
      </c>
      <c r="B15" s="26" t="s">
        <v>31</v>
      </c>
      <c r="C15" s="9">
        <v>8201</v>
      </c>
      <c r="D15" s="9">
        <v>7100</v>
      </c>
      <c r="E15" s="9">
        <v>7700</v>
      </c>
      <c r="F15" s="9">
        <f t="shared" si="3"/>
        <v>23001</v>
      </c>
      <c r="G15" s="9">
        <v>1</v>
      </c>
      <c r="H15" s="9">
        <v>3</v>
      </c>
      <c r="I15" s="13">
        <f t="shared" si="0"/>
        <v>7667</v>
      </c>
      <c r="J15" s="13">
        <f t="shared" si="2"/>
        <v>551.24132646237615</v>
      </c>
      <c r="K15" s="14">
        <f t="shared" si="1"/>
        <v>7.1897916585675778E-2</v>
      </c>
      <c r="L15" s="13">
        <f t="shared" si="4"/>
        <v>7667</v>
      </c>
    </row>
    <row r="16" spans="1:12" ht="42.75" customHeight="1" x14ac:dyDescent="0.25">
      <c r="A16" s="9">
        <v>8</v>
      </c>
      <c r="B16" s="9" t="s">
        <v>32</v>
      </c>
      <c r="C16" s="9">
        <v>535</v>
      </c>
      <c r="D16" s="9">
        <v>544</v>
      </c>
      <c r="E16" s="9">
        <v>519</v>
      </c>
      <c r="F16" s="9">
        <f t="shared" si="3"/>
        <v>1598</v>
      </c>
      <c r="G16" s="9">
        <v>20</v>
      </c>
      <c r="H16" s="9">
        <v>3</v>
      </c>
      <c r="I16" s="13">
        <f t="shared" si="0"/>
        <v>532.66666666666663</v>
      </c>
      <c r="J16" s="13">
        <f t="shared" si="2"/>
        <v>12.662279942148386</v>
      </c>
      <c r="K16" s="14">
        <f t="shared" si="1"/>
        <v>2.3771489253094594E-2</v>
      </c>
      <c r="L16" s="13">
        <f t="shared" si="4"/>
        <v>10653.333333333332</v>
      </c>
    </row>
    <row r="17" spans="1:13" ht="42.75" customHeight="1" x14ac:dyDescent="0.25">
      <c r="A17" s="9">
        <v>9</v>
      </c>
      <c r="B17" s="9" t="s">
        <v>32</v>
      </c>
      <c r="C17" s="9">
        <v>289</v>
      </c>
      <c r="D17" s="9">
        <v>297</v>
      </c>
      <c r="E17" s="9">
        <v>330</v>
      </c>
      <c r="F17" s="9">
        <f t="shared" si="3"/>
        <v>916</v>
      </c>
      <c r="G17" s="9">
        <v>20</v>
      </c>
      <c r="H17" s="9">
        <v>3</v>
      </c>
      <c r="I17" s="13">
        <f t="shared" si="0"/>
        <v>305.33333333333331</v>
      </c>
      <c r="J17" s="13">
        <f t="shared" si="2"/>
        <v>21.73323108360405</v>
      </c>
      <c r="K17" s="14">
        <f t="shared" si="1"/>
        <v>7.1178704422284009E-2</v>
      </c>
      <c r="L17" s="13">
        <f t="shared" si="4"/>
        <v>6106.6666666666661</v>
      </c>
    </row>
    <row r="18" spans="1:13" ht="42.75" customHeight="1" x14ac:dyDescent="0.25">
      <c r="A18" s="9">
        <v>10</v>
      </c>
      <c r="B18" s="9" t="s">
        <v>33</v>
      </c>
      <c r="C18" s="9">
        <v>6190</v>
      </c>
      <c r="D18" s="9">
        <v>6490</v>
      </c>
      <c r="E18" s="9">
        <v>6110</v>
      </c>
      <c r="F18" s="9">
        <f t="shared" si="3"/>
        <v>18790</v>
      </c>
      <c r="G18" s="9">
        <v>5</v>
      </c>
      <c r="H18" s="9">
        <v>3</v>
      </c>
      <c r="I18" s="13">
        <f t="shared" si="0"/>
        <v>6263.333333333333</v>
      </c>
      <c r="J18" s="13">
        <f t="shared" si="2"/>
        <v>200.33305601755626</v>
      </c>
      <c r="K18" s="14">
        <f t="shared" si="1"/>
        <v>3.1985054180557144E-2</v>
      </c>
      <c r="L18" s="13">
        <f t="shared" si="4"/>
        <v>31316.666666666664</v>
      </c>
    </row>
    <row r="19" spans="1:13" ht="42.75" customHeight="1" x14ac:dyDescent="0.25">
      <c r="A19" s="9">
        <v>11</v>
      </c>
      <c r="B19" s="9" t="s">
        <v>34</v>
      </c>
      <c r="C19" s="21">
        <v>50976</v>
      </c>
      <c r="D19" s="21">
        <v>49819</v>
      </c>
      <c r="E19" s="21">
        <v>51490</v>
      </c>
      <c r="F19" s="21">
        <f t="shared" si="3"/>
        <v>152285</v>
      </c>
      <c r="G19" s="9">
        <v>3</v>
      </c>
      <c r="H19" s="9">
        <v>3</v>
      </c>
      <c r="I19" s="13">
        <f t="shared" si="0"/>
        <v>50761.666666666664</v>
      </c>
      <c r="J19" s="13">
        <f t="shared" si="2"/>
        <v>855.87051201296401</v>
      </c>
      <c r="K19" s="14">
        <f t="shared" si="1"/>
        <v>1.686056759391202E-2</v>
      </c>
      <c r="L19" s="13">
        <f t="shared" si="4"/>
        <v>152285</v>
      </c>
    </row>
    <row r="20" spans="1:13" ht="42.75" customHeight="1" x14ac:dyDescent="0.25">
      <c r="A20" s="9">
        <v>12</v>
      </c>
      <c r="B20" s="9" t="s">
        <v>35</v>
      </c>
      <c r="C20" s="21">
        <v>56510</v>
      </c>
      <c r="D20" s="21">
        <v>58200</v>
      </c>
      <c r="E20" s="21">
        <v>61201</v>
      </c>
      <c r="F20" s="21">
        <f t="shared" si="3"/>
        <v>175911</v>
      </c>
      <c r="G20" s="9">
        <v>5</v>
      </c>
      <c r="H20" s="9">
        <v>3</v>
      </c>
      <c r="I20" s="13">
        <f t="shared" si="0"/>
        <v>58637</v>
      </c>
      <c r="J20" s="13">
        <f t="shared" si="2"/>
        <v>2375.8360633680095</v>
      </c>
      <c r="K20" s="14">
        <f t="shared" si="1"/>
        <v>4.0517694687108981E-2</v>
      </c>
      <c r="L20" s="13">
        <f t="shared" si="4"/>
        <v>293185</v>
      </c>
    </row>
    <row r="21" spans="1:13" ht="42.75" customHeight="1" x14ac:dyDescent="0.25">
      <c r="A21" s="9">
        <v>13</v>
      </c>
      <c r="B21" s="9" t="s">
        <v>47</v>
      </c>
      <c r="C21" s="21">
        <v>24500</v>
      </c>
      <c r="D21" s="21">
        <v>30000</v>
      </c>
      <c r="E21" s="21">
        <v>25600</v>
      </c>
      <c r="F21" s="21">
        <f t="shared" si="3"/>
        <v>80100</v>
      </c>
      <c r="G21" s="9">
        <v>1</v>
      </c>
      <c r="H21" s="9">
        <v>3</v>
      </c>
      <c r="I21" s="13">
        <f t="shared" si="0"/>
        <v>26700</v>
      </c>
      <c r="J21" s="13">
        <f t="shared" si="2"/>
        <v>2910.3264421710496</v>
      </c>
      <c r="K21" s="14">
        <f t="shared" si="1"/>
        <v>0.10900099034348501</v>
      </c>
      <c r="L21" s="13">
        <f t="shared" si="4"/>
        <v>26700</v>
      </c>
    </row>
    <row r="22" spans="1:13" ht="42.75" customHeight="1" x14ac:dyDescent="0.25">
      <c r="A22" s="9">
        <v>14</v>
      </c>
      <c r="B22" s="9"/>
      <c r="C22" s="21">
        <v>7200</v>
      </c>
      <c r="D22" s="21">
        <v>7500</v>
      </c>
      <c r="E22" s="21">
        <v>7300</v>
      </c>
      <c r="F22" s="21">
        <f t="shared" si="3"/>
        <v>22000</v>
      </c>
      <c r="G22" s="9">
        <v>5</v>
      </c>
      <c r="H22" s="9">
        <v>3</v>
      </c>
      <c r="I22" s="13">
        <f t="shared" si="0"/>
        <v>7333.333333333333</v>
      </c>
      <c r="J22" s="13">
        <f t="shared" si="2"/>
        <v>152.75252316519467</v>
      </c>
      <c r="K22" s="14">
        <f t="shared" si="1"/>
        <v>2.0829889522526547E-2</v>
      </c>
      <c r="L22" s="13">
        <f t="shared" si="4"/>
        <v>36666.666666666664</v>
      </c>
    </row>
    <row r="23" spans="1:13" ht="42.75" customHeight="1" x14ac:dyDescent="0.25">
      <c r="A23" s="9">
        <v>15</v>
      </c>
      <c r="B23" s="9"/>
      <c r="C23" s="21">
        <v>7450</v>
      </c>
      <c r="D23" s="21">
        <v>7800</v>
      </c>
      <c r="E23" s="21">
        <v>8200</v>
      </c>
      <c r="F23" s="21">
        <f t="shared" si="3"/>
        <v>23450</v>
      </c>
      <c r="G23" s="22">
        <v>3</v>
      </c>
      <c r="H23" s="22">
        <v>3</v>
      </c>
      <c r="I23" s="13">
        <f t="shared" si="0"/>
        <v>7816.666666666667</v>
      </c>
      <c r="J23" s="13">
        <f t="shared" si="2"/>
        <v>375.27767497325669</v>
      </c>
      <c r="K23" s="14">
        <f t="shared" si="1"/>
        <v>4.8009937096791896E-2</v>
      </c>
      <c r="L23" s="13">
        <f t="shared" si="4"/>
        <v>23450</v>
      </c>
    </row>
    <row r="24" spans="1:13" ht="42.75" customHeight="1" x14ac:dyDescent="0.25">
      <c r="A24" s="9">
        <v>16</v>
      </c>
      <c r="B24" s="9"/>
      <c r="C24" s="21">
        <v>10100</v>
      </c>
      <c r="D24" s="21">
        <v>11000</v>
      </c>
      <c r="E24" s="21">
        <v>10415.950000000001</v>
      </c>
      <c r="F24" s="21">
        <f t="shared" si="3"/>
        <v>31515.95</v>
      </c>
      <c r="G24" s="9">
        <v>1</v>
      </c>
      <c r="H24" s="9">
        <v>3</v>
      </c>
      <c r="I24" s="13">
        <f t="shared" si="0"/>
        <v>10505.316666666668</v>
      </c>
      <c r="J24" s="13">
        <f t="shared" si="2"/>
        <v>456.60683397572279</v>
      </c>
      <c r="K24" s="14">
        <f t="shared" si="1"/>
        <v>4.3464356997874674E-2</v>
      </c>
      <c r="L24" s="13">
        <f t="shared" si="4"/>
        <v>10505.316666666668</v>
      </c>
    </row>
    <row r="25" spans="1:13" ht="42.75" customHeight="1" x14ac:dyDescent="0.25">
      <c r="A25" s="9">
        <v>17</v>
      </c>
      <c r="B25" s="29" t="s">
        <v>29</v>
      </c>
      <c r="C25" s="27">
        <v>8900</v>
      </c>
      <c r="D25" s="27">
        <v>8250</v>
      </c>
      <c r="E25" s="27">
        <v>9660</v>
      </c>
      <c r="F25" s="9">
        <f t="shared" si="3"/>
        <v>26810</v>
      </c>
      <c r="G25" s="28">
        <v>3</v>
      </c>
      <c r="H25" s="9">
        <v>3</v>
      </c>
      <c r="I25" s="13">
        <f t="shared" si="0"/>
        <v>8936.6666666666661</v>
      </c>
      <c r="J25" s="13">
        <f t="shared" si="2"/>
        <v>705.71476768828734</v>
      </c>
      <c r="K25" s="14">
        <f t="shared" si="1"/>
        <v>7.8968455914392471E-2</v>
      </c>
      <c r="L25" s="13">
        <f t="shared" si="4"/>
        <v>26810</v>
      </c>
    </row>
    <row r="26" spans="1:13" ht="42.75" customHeight="1" x14ac:dyDescent="0.25">
      <c r="A26" s="9">
        <v>18</v>
      </c>
      <c r="B26" s="29" t="s">
        <v>29</v>
      </c>
      <c r="C26" s="27">
        <v>8000</v>
      </c>
      <c r="D26" s="27">
        <v>8750</v>
      </c>
      <c r="E26" s="27">
        <v>8650</v>
      </c>
      <c r="F26" s="9">
        <f t="shared" si="3"/>
        <v>25400</v>
      </c>
      <c r="G26" s="28">
        <v>4</v>
      </c>
      <c r="H26" s="9">
        <v>3</v>
      </c>
      <c r="I26" s="13">
        <f t="shared" si="0"/>
        <v>8466.6666666666661</v>
      </c>
      <c r="J26" s="13">
        <f t="shared" si="2"/>
        <v>407.2263907623539</v>
      </c>
      <c r="K26" s="14">
        <f t="shared" si="1"/>
        <v>4.8097605208152039E-2</v>
      </c>
      <c r="L26" s="13">
        <f t="shared" si="4"/>
        <v>33866.666666666664</v>
      </c>
    </row>
    <row r="27" spans="1:13" ht="42.75" customHeight="1" x14ac:dyDescent="0.25">
      <c r="A27" s="9">
        <v>19</v>
      </c>
      <c r="B27" s="29" t="s">
        <v>29</v>
      </c>
      <c r="C27" s="27">
        <v>7320</v>
      </c>
      <c r="D27" s="27">
        <v>7500</v>
      </c>
      <c r="E27" s="27">
        <v>7848</v>
      </c>
      <c r="F27" s="9">
        <f t="shared" si="3"/>
        <v>22668</v>
      </c>
      <c r="G27" s="28">
        <v>3</v>
      </c>
      <c r="H27" s="9">
        <v>3</v>
      </c>
      <c r="I27" s="13">
        <f t="shared" si="0"/>
        <v>7556</v>
      </c>
      <c r="J27" s="13">
        <f t="shared" si="2"/>
        <v>268.41758511692188</v>
      </c>
      <c r="K27" s="14">
        <f t="shared" si="1"/>
        <v>3.5523767220344345E-2</v>
      </c>
      <c r="L27" s="13">
        <f t="shared" si="4"/>
        <v>22668</v>
      </c>
    </row>
    <row r="28" spans="1:13" ht="42.75" customHeight="1" x14ac:dyDescent="0.25">
      <c r="A28" s="9">
        <v>20</v>
      </c>
      <c r="B28" s="29" t="s">
        <v>29</v>
      </c>
      <c r="C28" s="27">
        <v>7200</v>
      </c>
      <c r="D28" s="27">
        <v>7500</v>
      </c>
      <c r="E28" s="27">
        <v>7300</v>
      </c>
      <c r="F28" s="9">
        <f t="shared" si="3"/>
        <v>22000</v>
      </c>
      <c r="G28" s="28">
        <v>5</v>
      </c>
      <c r="H28" s="9">
        <v>3</v>
      </c>
      <c r="I28" s="13">
        <f t="shared" si="0"/>
        <v>7333.333333333333</v>
      </c>
      <c r="J28" s="13">
        <f t="shared" si="2"/>
        <v>152.75252316519467</v>
      </c>
      <c r="K28" s="14">
        <f t="shared" si="1"/>
        <v>2.0829889522526547E-2</v>
      </c>
      <c r="L28" s="13">
        <f t="shared" si="4"/>
        <v>36666.666666666664</v>
      </c>
    </row>
    <row r="29" spans="1:13" ht="42.75" customHeight="1" x14ac:dyDescent="0.25">
      <c r="A29" s="9">
        <v>21</v>
      </c>
      <c r="B29" s="29" t="s">
        <v>29</v>
      </c>
      <c r="C29" s="27">
        <v>7450</v>
      </c>
      <c r="D29" s="27">
        <v>7800</v>
      </c>
      <c r="E29" s="27">
        <v>8200</v>
      </c>
      <c r="F29" s="9">
        <f t="shared" si="3"/>
        <v>23450</v>
      </c>
      <c r="G29" s="28">
        <v>3</v>
      </c>
      <c r="H29" s="9">
        <v>3</v>
      </c>
      <c r="I29" s="13">
        <f t="shared" si="0"/>
        <v>7816.666666666667</v>
      </c>
      <c r="J29" s="13">
        <f t="shared" si="2"/>
        <v>375.27767497325669</v>
      </c>
      <c r="K29" s="14">
        <f t="shared" si="1"/>
        <v>4.8009937096791896E-2</v>
      </c>
      <c r="L29" s="13">
        <f t="shared" si="4"/>
        <v>23450</v>
      </c>
    </row>
    <row r="30" spans="1:13" x14ac:dyDescent="0.25">
      <c r="A30" s="9">
        <v>22</v>
      </c>
      <c r="B30" s="29" t="s">
        <v>29</v>
      </c>
      <c r="C30" s="27">
        <v>7450</v>
      </c>
      <c r="D30" s="27">
        <v>11100</v>
      </c>
      <c r="E30" s="27">
        <v>10415.950000000001</v>
      </c>
      <c r="F30" s="9">
        <f t="shared" si="3"/>
        <v>28965.95</v>
      </c>
      <c r="G30" s="28">
        <v>1</v>
      </c>
      <c r="H30" s="9">
        <v>3</v>
      </c>
      <c r="I30" s="13">
        <f>AVERAGE(C30:E30)</f>
        <v>9655.3166666666675</v>
      </c>
      <c r="J30" s="13">
        <f t="shared" si="2"/>
        <v>1940.2441343380849</v>
      </c>
      <c r="K30" s="14">
        <f>J30/I30</f>
        <v>0.20095085446927355</v>
      </c>
      <c r="L30" s="13">
        <f t="shared" si="4"/>
        <v>9655.3166666666675</v>
      </c>
      <c r="M30" s="15">
        <f>827.17*G30</f>
        <v>827.17</v>
      </c>
    </row>
    <row r="31" spans="1:13" ht="15.75" x14ac:dyDescent="0.25">
      <c r="A31" s="9">
        <v>23</v>
      </c>
      <c r="B31" s="16"/>
      <c r="C31" s="27"/>
      <c r="D31" s="27"/>
      <c r="E31" s="27"/>
      <c r="F31" s="9">
        <f t="shared" si="3"/>
        <v>0</v>
      </c>
      <c r="G31" s="28">
        <v>1</v>
      </c>
      <c r="H31" s="9">
        <v>3</v>
      </c>
      <c r="I31" s="13" t="e">
        <f t="shared" ref="I31:I33" si="5">AVERAGE(C31:E31)</f>
        <v>#DIV/0!</v>
      </c>
      <c r="J31" s="13" t="e">
        <f t="shared" si="2"/>
        <v>#DIV/0!</v>
      </c>
      <c r="K31" s="14" t="e">
        <f t="shared" ref="K31:K33" si="6">J31/I31</f>
        <v>#DIV/0!</v>
      </c>
      <c r="L31" s="13">
        <f t="shared" si="4"/>
        <v>0</v>
      </c>
      <c r="M31" s="15"/>
    </row>
    <row r="32" spans="1:13" ht="23.25" customHeight="1" x14ac:dyDescent="0.25">
      <c r="A32" s="9">
        <v>24</v>
      </c>
      <c r="B32" s="16" t="s">
        <v>30</v>
      </c>
      <c r="C32" s="27">
        <v>158639.95000000001</v>
      </c>
      <c r="D32" s="27">
        <v>154250</v>
      </c>
      <c r="E32" s="27">
        <v>149110</v>
      </c>
      <c r="F32" s="9">
        <v>14412</v>
      </c>
      <c r="G32" s="28">
        <v>1</v>
      </c>
      <c r="H32" s="9">
        <v>3</v>
      </c>
      <c r="I32" s="13">
        <f t="shared" si="5"/>
        <v>153999.98333333334</v>
      </c>
      <c r="J32" s="13">
        <f t="shared" si="2"/>
        <v>4769.8918227600707</v>
      </c>
      <c r="K32" s="14">
        <f t="shared" si="6"/>
        <v>3.0973326876507695E-2</v>
      </c>
      <c r="L32" s="13">
        <f t="shared" si="4"/>
        <v>4804</v>
      </c>
      <c r="M32" s="15"/>
    </row>
    <row r="33" spans="1:13" x14ac:dyDescent="0.25">
      <c r="A33" s="9">
        <v>25</v>
      </c>
      <c r="B33" s="17"/>
      <c r="C33" s="27"/>
      <c r="D33" s="27"/>
      <c r="E33" s="27"/>
      <c r="F33" s="9">
        <f t="shared" si="3"/>
        <v>0</v>
      </c>
      <c r="G33" s="28">
        <v>1</v>
      </c>
      <c r="H33" s="9">
        <v>3</v>
      </c>
      <c r="I33" s="13" t="e">
        <f t="shared" si="5"/>
        <v>#DIV/0!</v>
      </c>
      <c r="J33" s="13" t="e">
        <f t="shared" si="2"/>
        <v>#DIV/0!</v>
      </c>
      <c r="K33" s="14" t="e">
        <f t="shared" si="6"/>
        <v>#DIV/0!</v>
      </c>
      <c r="L33" s="13">
        <f t="shared" si="4"/>
        <v>0</v>
      </c>
      <c r="M33" s="15">
        <f>2114.67*G33</f>
        <v>2114.67</v>
      </c>
    </row>
    <row r="34" spans="1:13" x14ac:dyDescent="0.25">
      <c r="A34" s="54" t="s">
        <v>17</v>
      </c>
      <c r="B34" s="55"/>
      <c r="C34" s="55"/>
      <c r="D34" s="55"/>
      <c r="E34" s="55"/>
      <c r="F34" s="55"/>
      <c r="G34" s="55"/>
      <c r="H34" s="55"/>
      <c r="I34" s="55"/>
      <c r="J34" s="11"/>
      <c r="K34" s="11"/>
      <c r="L34" s="12">
        <f>SUM(L10:L33)</f>
        <v>827840.20666666655</v>
      </c>
      <c r="M34">
        <f>SUM(M30:M33)</f>
        <v>2941.84</v>
      </c>
    </row>
    <row r="35" spans="1:13" ht="15.75" x14ac:dyDescent="0.25">
      <c r="B35" s="19"/>
      <c r="C35" s="20"/>
      <c r="D35" s="20"/>
      <c r="E35" s="20"/>
    </row>
    <row r="36" spans="1:13" x14ac:dyDescent="0.25">
      <c r="C36" s="18"/>
    </row>
  </sheetData>
  <mergeCells count="12">
    <mergeCell ref="A1:L1"/>
    <mergeCell ref="A2:L2"/>
    <mergeCell ref="A3:L3"/>
    <mergeCell ref="A4:L4"/>
    <mergeCell ref="A5:L5"/>
    <mergeCell ref="A34:I34"/>
    <mergeCell ref="A7:A8"/>
    <mergeCell ref="B7:B8"/>
    <mergeCell ref="C7:F7"/>
    <mergeCell ref="G7:G8"/>
    <mergeCell ref="H7:H8"/>
    <mergeCell ref="I7:K7"/>
  </mergeCells>
  <conditionalFormatting sqref="C25:E29 C30:C33">
    <cfRule type="cellIs" dxfId="2" priority="2" stopIfTrue="1" operator="equal">
      <formula>"-"</formula>
    </cfRule>
  </conditionalFormatting>
  <conditionalFormatting sqref="D30:E33">
    <cfRule type="cellIs" dxfId="1" priority="1" stopIfTrue="1" operator="equal">
      <formula>"-"</formula>
    </cfRule>
  </conditionalFormatting>
  <pageMargins left="0.19685039370078741" right="0.19685039370078741" top="0" bottom="0" header="0" footer="0"/>
  <pageSetup paperSize="9" scale="79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activeCell="J1" sqref="A1:J4"/>
    </sheetView>
  </sheetViews>
  <sheetFormatPr defaultRowHeight="15" x14ac:dyDescent="0.25"/>
  <sheetData>
    <row r="1" spans="1:10" ht="51" x14ac:dyDescent="0.25">
      <c r="A1" s="69" t="s">
        <v>50</v>
      </c>
      <c r="B1" s="70" t="s">
        <v>51</v>
      </c>
      <c r="C1" s="71" t="s">
        <v>52</v>
      </c>
      <c r="D1" s="71" t="s">
        <v>53</v>
      </c>
      <c r="E1" s="69" t="s">
        <v>54</v>
      </c>
      <c r="F1" s="41" t="s">
        <v>55</v>
      </c>
      <c r="G1" s="42">
        <v>9704.7999999999993</v>
      </c>
      <c r="H1" s="68">
        <v>912.17</v>
      </c>
      <c r="I1" s="68">
        <v>10.220000000000001</v>
      </c>
      <c r="J1" s="68">
        <v>8922.9500000000007</v>
      </c>
    </row>
    <row r="2" spans="1:10" ht="76.5" x14ac:dyDescent="0.25">
      <c r="A2" s="69"/>
      <c r="B2" s="70"/>
      <c r="C2" s="71"/>
      <c r="D2" s="71"/>
      <c r="E2" s="69"/>
      <c r="F2" s="41" t="s">
        <v>56</v>
      </c>
      <c r="G2" s="42">
        <v>8690</v>
      </c>
      <c r="H2" s="68"/>
      <c r="I2" s="68"/>
      <c r="J2" s="68"/>
    </row>
    <row r="3" spans="1:10" ht="76.5" x14ac:dyDescent="0.25">
      <c r="A3" s="69"/>
      <c r="B3" s="70"/>
      <c r="C3" s="71"/>
      <c r="D3" s="71"/>
      <c r="E3" s="69"/>
      <c r="F3" s="41" t="s">
        <v>57</v>
      </c>
      <c r="G3" s="42">
        <v>7732</v>
      </c>
      <c r="H3" s="68"/>
      <c r="I3" s="68"/>
      <c r="J3" s="68"/>
    </row>
    <row r="4" spans="1:10" ht="63.75" x14ac:dyDescent="0.25">
      <c r="A4" s="69"/>
      <c r="B4" s="70"/>
      <c r="C4" s="71"/>
      <c r="D4" s="71"/>
      <c r="E4" s="69"/>
      <c r="F4" s="41" t="s">
        <v>58</v>
      </c>
      <c r="G4" s="42">
        <v>9565</v>
      </c>
      <c r="H4" s="68"/>
      <c r="I4" s="68"/>
      <c r="J4" s="68"/>
    </row>
  </sheetData>
  <mergeCells count="8">
    <mergeCell ref="I1:I4"/>
    <mergeCell ref="J1:J4"/>
    <mergeCell ref="A1:A4"/>
    <mergeCell ref="B1:B4"/>
    <mergeCell ref="C1:C4"/>
    <mergeCell ref="D1:D4"/>
    <mergeCell ref="E1:E4"/>
    <mergeCell ref="H1:H4"/>
  </mergeCells>
  <conditionalFormatting sqref="F1:G4">
    <cfRule type="cellIs" dxfId="0" priority="1" operator="equal">
      <formula>"-"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светильники</vt:lpstr>
      <vt:lpstr>строит.товары</vt:lpstr>
      <vt:lpstr>лагерь 346</vt:lpstr>
      <vt:lpstr>ТумбаВиктория</vt:lpstr>
      <vt:lpstr>225 226</vt:lpstr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2024-06-19T12:40:37Z</cp:lastPrinted>
  <dcterms:created xsi:type="dcterms:W3CDTF">2016-07-11T11:53:48Z</dcterms:created>
  <dcterms:modified xsi:type="dcterms:W3CDTF">2024-06-27T11:23:47Z</dcterms:modified>
</cp:coreProperties>
</file>