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  <sheet name="Лист2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1" i="1"/>
  <c r="I97" l="1"/>
  <c r="M101"/>
  <c r="I101"/>
  <c r="M100"/>
  <c r="I100"/>
  <c r="M99"/>
  <c r="I99"/>
  <c r="M98"/>
  <c r="I98"/>
  <c r="M97"/>
  <c r="I102" l="1"/>
  <c r="M102" s="1"/>
  <c r="J112" s="1"/>
  <c r="H113" l="1"/>
  <c r="H111"/>
  <c r="M95"/>
  <c r="I95"/>
  <c r="M94"/>
  <c r="I94"/>
  <c r="M106"/>
  <c r="I106"/>
  <c r="M105"/>
  <c r="I105"/>
  <c r="M104"/>
  <c r="I104"/>
  <c r="M103"/>
  <c r="I103"/>
  <c r="H103"/>
  <c r="H97"/>
  <c r="H94"/>
  <c r="C103"/>
  <c r="C97"/>
  <c r="C94"/>
  <c r="B103"/>
  <c r="B97"/>
  <c r="B94"/>
  <c r="I96" l="1"/>
  <c r="M96" s="1"/>
  <c r="J111" s="1"/>
  <c r="I107"/>
  <c r="M107" s="1"/>
  <c r="J113" s="1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O122"/>
  <c r="I122"/>
  <c r="H122"/>
  <c r="M122" s="1"/>
  <c r="D122"/>
  <c r="C122"/>
  <c r="B122"/>
  <c r="D113"/>
  <c r="C113"/>
  <c r="B113"/>
  <c r="R90"/>
  <c r="L90"/>
  <c r="J90"/>
  <c r="H90"/>
  <c r="M90" s="1"/>
  <c r="L113" s="1"/>
  <c r="O120" l="1"/>
  <c r="O121"/>
  <c r="I120"/>
  <c r="I121"/>
  <c r="H120"/>
  <c r="H121"/>
  <c r="D120"/>
  <c r="D121"/>
  <c r="C120"/>
  <c r="C121"/>
  <c r="B120"/>
  <c r="B121"/>
  <c r="D112"/>
  <c r="C111"/>
  <c r="C112"/>
  <c r="B111"/>
  <c r="B112"/>
  <c r="M58" l="1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59" s="1"/>
  <c r="H112" s="1"/>
  <c r="M39"/>
  <c r="M38"/>
  <c r="M37"/>
  <c r="M36"/>
  <c r="M35"/>
  <c r="M34"/>
  <c r="M33"/>
  <c r="M32"/>
  <c r="M31"/>
  <c r="M30"/>
  <c r="M29"/>
  <c r="M16"/>
  <c r="M15"/>
  <c r="M27"/>
  <c r="M26"/>
  <c r="M25"/>
  <c r="M24"/>
  <c r="M23"/>
  <c r="M22"/>
  <c r="M21"/>
  <c r="M20"/>
  <c r="M19"/>
  <c r="M18"/>
  <c r="M17"/>
  <c r="M13" l="1"/>
  <c r="M6" l="1"/>
  <c r="M7"/>
  <c r="M9"/>
  <c r="M11"/>
  <c r="M4"/>
  <c r="R89"/>
  <c r="L89"/>
  <c r="J89"/>
  <c r="H89"/>
  <c r="M89" s="1"/>
  <c r="L112" s="1"/>
  <c r="L88" l="1"/>
  <c r="J88"/>
  <c r="H88"/>
  <c r="M88" s="1"/>
  <c r="L111" s="1"/>
  <c r="R88"/>
  <c r="I48" i="2" l="1"/>
  <c r="I47"/>
  <c r="I46"/>
  <c r="I19" l="1"/>
  <c r="I20"/>
  <c r="I21"/>
  <c r="I22"/>
  <c r="I23"/>
  <c r="I24"/>
  <c r="I25"/>
  <c r="I26"/>
  <c r="I27"/>
  <c r="I28"/>
  <c r="I29"/>
  <c r="I30"/>
  <c r="I18"/>
  <c r="I51"/>
  <c r="I52"/>
  <c r="I50"/>
  <c r="I49"/>
  <c r="I40"/>
  <c r="I41"/>
  <c r="I42"/>
  <c r="I43"/>
  <c r="I44"/>
  <c r="I38"/>
  <c r="I39"/>
  <c r="I37"/>
  <c r="I33"/>
  <c r="I34"/>
  <c r="I35"/>
  <c r="I32"/>
  <c r="I3" l="1"/>
  <c r="I4"/>
  <c r="I2"/>
  <c r="I7"/>
  <c r="I8"/>
  <c r="I9"/>
  <c r="I10"/>
  <c r="I11"/>
  <c r="I12"/>
  <c r="I13"/>
  <c r="I14"/>
  <c r="I15"/>
  <c r="I16"/>
  <c r="I6"/>
  <c r="M120" i="1"/>
  <c r="M121"/>
  <c r="A120" l="1"/>
  <c r="C119"/>
  <c r="C110"/>
  <c r="A89" l="1"/>
  <c r="A90" s="1"/>
  <c r="A111"/>
  <c r="A122" l="1"/>
  <c r="A113"/>
  <c r="A112"/>
  <c r="A121"/>
  <c r="M123" l="1"/>
</calcChain>
</file>

<file path=xl/sharedStrings.xml><?xml version="1.0" encoding="utf-8"?>
<sst xmlns="http://schemas.openxmlformats.org/spreadsheetml/2006/main" count="703" uniqueCount="539">
  <si>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</si>
  <si>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</si>
  <si>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</si>
  <si>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</si>
  <si>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</si>
  <si>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</si>
  <si>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</si>
  <si>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</si>
  <si>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</si>
  <si>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</si>
  <si>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</si>
  <si>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</si>
  <si>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</si>
  <si>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</si>
  <si>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</si>
  <si>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</si>
  <si>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</si>
  <si>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</si>
  <si>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</si>
  <si>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</si>
  <si>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</si>
  <si>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</si>
  <si>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</si>
  <si>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</si>
  <si>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</si>
  <si>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</si>
  <si>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</si>
  <si>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</si>
  <si>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</si>
  <si>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</si>
  <si>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</si>
  <si>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</si>
  <si>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</si>
  <si>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</si>
  <si>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</si>
  <si>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</si>
  <si>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</si>
  <si>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</si>
  <si>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</si>
  <si>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</si>
  <si>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</si>
  <si>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</si>
  <si>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</si>
  <si>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</si>
  <si>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</si>
  <si>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</si>
  <si>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</si>
  <si>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</si>
  <si>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</si>
  <si>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</si>
  <si>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</si>
  <si>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</si>
  <si>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</si>
  <si>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</si>
  <si>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t xml:space="preserve">1.5. Минимальное значение НЦ единицы товара, установленное в ходе проведенного анализа в соответствии с подпунктом 1.4 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</si>
  <si>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</si>
  <si>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Вл.Вып.к.Перв.Уп.Втор.Уп.Пр.Общество с ограниченной ответственностью "Гротекс" (ООО "Гротекс"), Россия (7814459396); </t>
  </si>
  <si>
    <t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</t>
  </si>
  <si>
    <r>
      <t xml:space="preserve">3.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</si>
  <si>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r>
      <t xml:space="preserve">4.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</si>
  <si>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2.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</si>
  <si>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>г</t>
  </si>
  <si>
    <t xml:space="preserve">Вл.Вып.к.Перв.Уп.Втор.Уп.Пр.Акционерное общество "Производственная фармацевтическая компания Обновление" (АО "ПФК Обновление"), Россия (5408151534); </t>
  </si>
  <si>
    <t xml:space="preserve">Референтная цена
</t>
  </si>
  <si>
    <t>см[3*];^мл</t>
  </si>
  <si>
    <t>Да</t>
  </si>
  <si>
    <t>ГИДРОКСИЗИН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</si>
  <si>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</si>
  <si>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Вл.Унимед Фарма с.р.о., Словакия; Вып.к.Перв.Уп.Втор.Уп.Пр.Унимед Фарма с.р.о., Словакия; </t>
  </si>
  <si>
    <t xml:space="preserve">Вл.Сентисс Фарма Пвт. Лтд., Индия; Вып.к.Перв.Уп.Втор.Уп.Пр.Сентисс Фарма Пвт. Лтд., Индия; 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</si>
  <si>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</si>
  <si>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</si>
  <si>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</si>
  <si>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</si>
  <si>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Код АТХ</t>
  </si>
  <si>
    <t>Предельная цена руб. без НДС</t>
  </si>
  <si>
    <t>Расчетная предельная цена за единицу товара (мг) без учета НДС, руб</t>
  </si>
  <si>
    <t>№ РУ</t>
  </si>
  <si>
    <t>Дата регистрации цены
(№ решения)</t>
  </si>
  <si>
    <t>Штрих-код (EAN13)</t>
  </si>
  <si>
    <t>Дата вступления в силу</t>
  </si>
  <si>
    <t>Левофлоксацин</t>
  </si>
  <si>
    <t>таблетки, покрытые пленочной оболочкой, 250 мг, 10 шт. - упаковки ячейковые контурные (5)  - пачки картонные</t>
  </si>
  <si>
    <t xml:space="preserve">Вл.Общество с ограниченной ответственностью "ПРОМОМЕД РУС" (ООО "ПРОМОМЕД РУС"), Россия; Вып.к.Перв.Уп.Втор.Уп.Пр.Акционерное общество "Биохимик" (АО "Биохимик"), Россия; </t>
  </si>
  <si>
    <t>J01MA12</t>
  </si>
  <si>
    <t>ЛП-005000</t>
  </si>
  <si>
    <t>16.12.2020 
 (570/20-20-ОПР)</t>
  </si>
  <si>
    <t>4602509021447</t>
  </si>
  <si>
    <t xml:space="preserve">Вл.Республиканское унитарное производственное предприятие "Белмедпрепараты"(РУП "Белмедпрепараты"), Республика Беларусь; Вып.к.Перв.Уп.Втор.Уп.Пр.Республиканское Унитарное Производственное Предприятие "Белмедпрепараты"(РУП "Белмедпрепараты"), Республика Беларусь; </t>
  </si>
  <si>
    <t>ЛСР-008567/10</t>
  </si>
  <si>
    <t>17.11.2020 
 461/20-20-ОПР</t>
  </si>
  <si>
    <t>капли глазные, 0.5%, 5 мл - флаконы с крышкой-капельницей (1)  - пачки картонные</t>
  </si>
  <si>
    <t>4810133008639</t>
  </si>
  <si>
    <t>капли глазные, 0.5%, 5 мл - флакон-капельницы (1)  - пачки картонные</t>
  </si>
  <si>
    <t xml:space="preserve">Вл.Вып.к.Перв.Уп.Втор.Уп.Пр.Дальхимфарм ОАО, Россия (2702010564); </t>
  </si>
  <si>
    <t>S01AX19</t>
  </si>
  <si>
    <t>ЛП-007462</t>
  </si>
  <si>
    <t>04.05.2023 
613/20-23</t>
  </si>
  <si>
    <t>4602824025885</t>
  </si>
  <si>
    <t>S01AE05</t>
  </si>
  <si>
    <t>ЛП-№(002007)-(РГ-RU)</t>
  </si>
  <si>
    <t>31.07.2023 
1055/20-23</t>
  </si>
  <si>
    <t>4602676008104</t>
  </si>
  <si>
    <t>ЛП-003505</t>
  </si>
  <si>
    <t>Офтаквикс</t>
  </si>
  <si>
    <t>капли глазные, 0.5%, 5 мл - флакон-капельницы полиэтиленовые (1)  - пачки картонные</t>
  </si>
  <si>
    <t xml:space="preserve">Вл.АО Сантэн, Финляндия (FI10777059); Перв.Уп.Пр.АО НекстФарма, Финляндия (FI2968177-8); Втор.Уп.Мануфакчуринг Пекиджин Фармака (МПФ) Б.В., Нидерланды (	NL819568259B01); Вып.к.АО Сантэн, Финляндия (FI10777059); </t>
  </si>
  <si>
    <t>ЛСР-001101/08</t>
  </si>
  <si>
    <t>29.08.2023 
1219/20-23</t>
  </si>
  <si>
    <t>4987084308184</t>
  </si>
  <si>
    <t>Сигницеф</t>
  </si>
  <si>
    <t xml:space="preserve">Вл.Промед Экспортс Пвт.Лтд, Индия; Вып.к.Перв.Уп.Втор.Уп.Пр.Сентисс Фарма Пвт. Лтд., Индия; </t>
  </si>
  <si>
    <t>ЛСР-009882/09</t>
  </si>
  <si>
    <t>8901236011605</t>
  </si>
  <si>
    <t>Л-ОПТИК РОМФАРМ</t>
  </si>
  <si>
    <t xml:space="preserve">Вл.Вып.к.Перв.Уп.Втор.Уп.Пр.К.О. Ромфарм Компани С.Р.Л., Румыния; </t>
  </si>
  <si>
    <t>ЛП-001604</t>
  </si>
  <si>
    <t>5944728001589</t>
  </si>
  <si>
    <t xml:space="preserve">Вл.Вып.к.Перв.Уп.Втор.Уп.Пр.К.О. Ромфарм Компани С.Р.Л., Румыния (14399646); </t>
  </si>
  <si>
    <t>Левофлоксацин-Оптик</t>
  </si>
  <si>
    <t>капли глазные, 0,5%, 5 мл - флаконы (1)  - пачки картонные</t>
  </si>
  <si>
    <t xml:space="preserve">Вл.Вып.к.Перв.Уп.Втор.Уп.Пр.Закрытое акционерное общество "Фармацевтическая фирма "ЛЕККО", Россия (3321005528); </t>
  </si>
  <si>
    <t>ЛП-005491</t>
  </si>
  <si>
    <t>4603671003392</t>
  </si>
  <si>
    <t>Корфецин-СОЛОфарм</t>
  </si>
  <si>
    <t>капли глазные, 0.5%, 5 мл - флаконы (1)  - пачки картонные</t>
  </si>
  <si>
    <t>ЛП-№(003190)-(РГ-RU)</t>
  </si>
  <si>
    <t>07.11.2023 
25-7-4268435-ОПР-изм</t>
  </si>
  <si>
    <t>4630179310776</t>
  </si>
  <si>
    <t>капли глазные, 0.5%, 5 мл - флакон (1)  - пачка  картонная</t>
  </si>
  <si>
    <t>ЛП-004314</t>
  </si>
  <si>
    <t>4680013247270</t>
  </si>
  <si>
    <t>Оксибупрокаин</t>
  </si>
  <si>
    <t>Инокаин</t>
  </si>
  <si>
    <t>капли глазные, 0.4%, 5 мл - флакон-капельницы (1)  - пачки картонные</t>
  </si>
  <si>
    <t>П N012272/01</t>
  </si>
  <si>
    <t>17.12.2020 
 (575/20-20-ОПР)</t>
  </si>
  <si>
    <t>8901236003402</t>
  </si>
  <si>
    <t>Бенокси</t>
  </si>
  <si>
    <t>капли глазные, 0.4%, 10 мл - флакон-капельницы пластиковые (1)  - пачки картонные</t>
  </si>
  <si>
    <t>П N016007/01</t>
  </si>
  <si>
    <t>17.12.2020 
 (589/20-20-ОПР)</t>
  </si>
  <si>
    <t>8588000227907</t>
  </si>
  <si>
    <t>капли глазные, 4 мг/мл, 5 мл - флакон-капельницы (2)  - пачки картонные</t>
  </si>
  <si>
    <t>S01HA02</t>
  </si>
  <si>
    <t>ЛП-№(002298)-(РГ-RU)</t>
  </si>
  <si>
    <t>27.06.2023 
25-7-4255124-ОПР-изм</t>
  </si>
  <si>
    <t>4602676016840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</si>
  <si>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</si>
  <si>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23.12.2020 
 (723/20-20-ОПР)</t>
  </si>
  <si>
    <t xml:space="preserve">Вл.Вып.к.Перв.Уп.Втор.Уп.Пр.Открытое акционерное общество "Акционерное Курганское общество медицинских препаратов и изделий "Синтез" (ОАО "Синтез"), Россия (4501023743); </t>
  </si>
  <si>
    <t>Тобрамицин</t>
  </si>
  <si>
    <t>Тобрекс</t>
  </si>
  <si>
    <t>капли глазные, 0.3%, 5 мл - флакон-капельницы "DropTainer™" (1)  - пачка картонная</t>
  </si>
  <si>
    <t xml:space="preserve">Вл.Новартис Фарма АГ, Швейцария (CHE-106.052.527); Вып.к.Перв.Уп.Втор.Уп.Пр.с.а. Алкон-Куврер н.в., Бельгия (BE0402134977); </t>
  </si>
  <si>
    <t>S01AA12</t>
  </si>
  <si>
    <t>П N014702/01</t>
  </si>
  <si>
    <t>27.11.2023 
1814/20-23</t>
  </si>
  <si>
    <t>5413895027093</t>
  </si>
  <si>
    <t>Тобропт</t>
  </si>
  <si>
    <t>капли глазные, 0.3%, 5 мл - флаконы (1)  - пачки картонные</t>
  </si>
  <si>
    <t>ЛСР-003814/08</t>
  </si>
  <si>
    <t>24.03.2022 
25-7-4207270-ОПР-изм</t>
  </si>
  <si>
    <t>5944728000186</t>
  </si>
  <si>
    <t>Тобрисс</t>
  </si>
  <si>
    <t>капли глазные, 0,3%, 5 мл - флакон-капельницы пластиковые (1)  - пачки картонные</t>
  </si>
  <si>
    <t>ЛП-000202</t>
  </si>
  <si>
    <t>15.12.2020 
 (565/20-20-ОПР)</t>
  </si>
  <si>
    <t>8901236014705</t>
  </si>
  <si>
    <t>Солтодиа</t>
  </si>
  <si>
    <t>капли глазные, 3 мг/мл, 10 мл - флаконы (1)  - пачки картонные</t>
  </si>
  <si>
    <t xml:space="preserve">Вл.Вып.к.Перв.Уп.Втор.Уп.Пр.Орхидия Фармасьютикал Индастриз, Египет (2834283); </t>
  </si>
  <si>
    <t>ЛП-008569</t>
  </si>
  <si>
    <t>14.02.2023 
126/20-23</t>
  </si>
  <si>
    <t>6223005443984</t>
  </si>
  <si>
    <t>Ципрофлоксацин</t>
  </si>
  <si>
    <t>П N012765/01</t>
  </si>
  <si>
    <t>8901148220713</t>
  </si>
  <si>
    <t>Ципромед</t>
  </si>
  <si>
    <t xml:space="preserve">капли ушные, 0.3%, 10 мл - флакон-капельницы пластиковые (1)  - </t>
  </si>
  <si>
    <t xml:space="preserve">Вл.Вып.к.Перв.Уп.Втор.Уп.Пр.Промед Экспортс Пвт.Лтд, Индия; </t>
  </si>
  <si>
    <t>П N012981/02</t>
  </si>
  <si>
    <t>18.12.2020 
 (616/20-20-ОПР)</t>
  </si>
  <si>
    <t>8901236016709</t>
  </si>
  <si>
    <t>S01AX13</t>
  </si>
  <si>
    <t>ЛСР-002480/10</t>
  </si>
  <si>
    <t>капли глазные, 0.3%, 5 мл - тюбик-капельницы (1)  - пачки картонные</t>
  </si>
  <si>
    <t xml:space="preserve">Вл.К.О.Ромфарм Компани С.р.Л., Румыния (14399646); Вып.к.Перв.Уп.Втор.Уп.Пр.К.О. Ромфарм Компани С.Р.Л., Румыния; </t>
  </si>
  <si>
    <t>ЛСР-001296/08</t>
  </si>
  <si>
    <t>18.12.2020 
 (604/20-20-ОПР)</t>
  </si>
  <si>
    <t>5944728000155</t>
  </si>
  <si>
    <t>Ципрофлоксацин-АКОС</t>
  </si>
  <si>
    <t>капли глазные, 0.3%, 5 мл - флакон (1)  / с насадкой дозатором / - пачки картонные</t>
  </si>
  <si>
    <t>Р N001587/02</t>
  </si>
  <si>
    <t>02.11.2022 
1407/20-22</t>
  </si>
  <si>
    <t>4602565018481</t>
  </si>
  <si>
    <t>Роцип</t>
  </si>
  <si>
    <t xml:space="preserve">Вл.Роутек Лимитед, Великобритания; Вып.к.Перв.Уп.Втор.Уп.Пр.Ахлкон Парентералс (I) Лимитед, Индия; </t>
  </si>
  <si>
    <t>ЛП-003068</t>
  </si>
  <si>
    <t>капли глазные, 3 мг/мл, 10 мл - флакон (1)  - пачки картонные</t>
  </si>
  <si>
    <t>8901150020912</t>
  </si>
  <si>
    <t>Ципрофлоксацин-Оптик</t>
  </si>
  <si>
    <t>капли глазные, 0.3%, 10 мл - флакон-капельница (1)  - пачки картонные</t>
  </si>
  <si>
    <t xml:space="preserve">Вл.Акционерное общество "Фармстандарт" (АО "Фармстандарт"), Россия; Вып.к.Перв.Уп.Втор.Уп.Пр.ЗАО "Фармацевтическая фирма "ЛЕККО", Россия; </t>
  </si>
  <si>
    <t>Р N001679/01</t>
  </si>
  <si>
    <t>18.12.2020 
 (665/20-20-ОПР)</t>
  </si>
  <si>
    <t>4603671003248</t>
  </si>
  <si>
    <t>Ципролет®</t>
  </si>
  <si>
    <t>капли глазные, 3 мг/мл, 5 мл - флакон-капельницы (1)  - пачки картонные</t>
  </si>
  <si>
    <t xml:space="preserve">Вл.Акционерное общество "АЛИУМ" (АО "АЛИУМ"), Россия (5077009710); Вып.к.Перв.Уп.Втор.Уп.Пр.Д-р Редди`с Лабораторис Лтд, Индия (36AAACD7999Q1ZL); </t>
  </si>
  <si>
    <t>15.09.2022 
25-7-4225784-ОПР-изм</t>
  </si>
  <si>
    <t>Ципрофлоксацин Реневал</t>
  </si>
  <si>
    <t>капли глазные, 0.3%, 15 мл - тюбик-капельницы (1)  - пачки картонные</t>
  </si>
  <si>
    <t>S01AE03</t>
  </si>
  <si>
    <t>ЛП-№(003050)-(РГ-RU)</t>
  </si>
  <si>
    <t>08.11.2023 
25-7-4268781-изм</t>
  </si>
  <si>
    <t>4603988042879</t>
  </si>
  <si>
    <t>09.10.2023 
1538/20-23</t>
  </si>
  <si>
    <t>4603988024509</t>
  </si>
  <si>
    <t>капли глазные и ушные, 0.3%,  - флакон-5 мл капельницы (1)  - пачка картонная</t>
  </si>
  <si>
    <t>Гидроксизин</t>
  </si>
  <si>
    <t>Атаракс</t>
  </si>
  <si>
    <t>таблетки покрытые пленочной оболочкой, 25 мг, 25 шт. - блистеры (1)  - пачки картонные</t>
  </si>
  <si>
    <t xml:space="preserve">Вл.ЮСБ Фарма С.А., Бельгия (0403.096.168); Вып.к.Перв.Уп.Втор.Уп.Пр.ЮСБ Фарма С.А., Бельгия (0403.096.168); </t>
  </si>
  <si>
    <t>N05BB01</t>
  </si>
  <si>
    <t>П N011405/01</t>
  </si>
  <si>
    <t>26.01.2021 
 (20-4-4161603-ОПР-изм)</t>
  </si>
  <si>
    <t>5413787104512</t>
  </si>
  <si>
    <t>ЛП-№(004754)-(РГ-RU)</t>
  </si>
  <si>
    <t>24.04.2024 
25-7-4284520-изм</t>
  </si>
  <si>
    <t>таблетки, покрытые пленочной оболочкой, 25 мг, 20 шт. - контурная ячейковая  упаковка (1)  - пачка картонная</t>
  </si>
  <si>
    <t>4602509029382</t>
  </si>
  <si>
    <t>4602509029399</t>
  </si>
  <si>
    <t xml:space="preserve">Вл.Вып.к.Перв.Уп.Втор.Уп.Пр.Акционерное общество "Фармпроект" (АО "Фармпроект"), Россия (7801153192); </t>
  </si>
  <si>
    <t>ЛП-005924</t>
  </si>
  <si>
    <t>14.08.2020 
 329/20-20-ОПР</t>
  </si>
  <si>
    <t>таблетки, покрытые пленочной оболочкой, 25 мг, 10 шт - упаковки ячейковые контурные (2)  - пачки картонные</t>
  </si>
  <si>
    <t>4607019011612</t>
  </si>
  <si>
    <t>Гидроксизин Канон</t>
  </si>
  <si>
    <t xml:space="preserve">Вл.Вып.к.Перв.Уп.Втор.Уп.Пр.Закрытое акционерное общество "Канонфарма продакшн" (ЗАО "Канонфарма продакшн"), Россия (5050026081); </t>
  </si>
  <si>
    <t>ЛП-002566</t>
  </si>
  <si>
    <t>таблетки покрытые пленочной оболочкой, 25 мг, 10 шт. - упаковки ячейковые контурные (2)  - пачки  картонные</t>
  </si>
  <si>
    <t>4606486022138</t>
  </si>
  <si>
    <t>Атаракс®</t>
  </si>
  <si>
    <t>таблетки, покрытые пленочной оболочкой, 25 мг, 25 шт. - блистеры (1)  - пачки картонные</t>
  </si>
  <si>
    <t>ЛП-№(004181)-(РГ-RU)</t>
  </si>
  <si>
    <t>11.04.2024 
25-7-4279009-ОПР-изм</t>
  </si>
  <si>
    <t>5413787222469</t>
  </si>
  <si>
    <t>Гидроксизин-ВЕРТЕКС</t>
  </si>
  <si>
    <t xml:space="preserve">Вл.Вып.к.Перв.Уп.Втор.Уп.Пр.Акционерное общество "ВЕРТЕКС" (АО "ВЕРТЕКС"), Россия (7810180435); </t>
  </si>
  <si>
    <t>4670033321524</t>
  </si>
  <si>
    <t>таблетки, покрытые пленочной оболочкой, 25 мг, 15 шт. - упаковки ячейковые контурные (2)  - пачки картонные</t>
  </si>
  <si>
    <t>ЛП-006067</t>
  </si>
  <si>
    <t>ЛП-007507</t>
  </si>
  <si>
    <t>15.12.2021 
1282/20-21</t>
  </si>
  <si>
    <t>таблетки, покрытые пленочной оболочкой, 25 мг, 25 шт. - упаковки ячейковые контурные (1)  - пачки картонные</t>
  </si>
  <si>
    <t>Моксифлоксацин</t>
  </si>
  <si>
    <t>S01AE07</t>
  </si>
  <si>
    <t>ЛП-007709</t>
  </si>
  <si>
    <t>26.05.2023 
708/20-23</t>
  </si>
  <si>
    <t>4602824026547</t>
  </si>
  <si>
    <t>Вигамокс</t>
  </si>
  <si>
    <t>капли глазные, 0.5%, 5 мл - флакон-капельница (1)  - пачка  картонная</t>
  </si>
  <si>
    <t>ЛСР-003706/10</t>
  </si>
  <si>
    <t>25.03.2022 
25-7-4208291-ОПР-изм</t>
  </si>
  <si>
    <t>5413895029233</t>
  </si>
  <si>
    <t>Моксифур</t>
  </si>
  <si>
    <t xml:space="preserve">Вл.ООО "Вартамана Фарма", Россия (7722296913); Вып.к.Перв.Уп.Втор.Уп.Пр.Аппасами Окуляр Девайсез (П) Лтд, Индия (34AAACA9313M1ZO); </t>
  </si>
  <si>
    <t>ЛП-001880</t>
  </si>
  <si>
    <t>03.11.2020 
 793/20-20</t>
  </si>
  <si>
    <t>8904125535459</t>
  </si>
  <si>
    <t>Моксиграм</t>
  </si>
  <si>
    <t xml:space="preserve">Вл.Микро Лабс Лимитед, Индия; Вып.к.Перв.Уп.Втор.Уп.Пр.Микро Лабс Лимитед, Индия; </t>
  </si>
  <si>
    <t>S01AX</t>
  </si>
  <si>
    <t>ЛП-008404</t>
  </si>
  <si>
    <t>09.12.2022 
1699/20-22</t>
  </si>
  <si>
    <t>8901302203712</t>
  </si>
  <si>
    <t>Максифлокс</t>
  </si>
  <si>
    <t>капли глазные, 5 мг/мл, 5 мл - флаконы (1)  - пачки картонные</t>
  </si>
  <si>
    <t xml:space="preserve">Вл.К.О.Ромфарм Компани С.Р.Л., Румыния (14399646); Вып.к.Перв.Уп.Втор.Уп.Пр.К.О. Ромфарм Компани С.Р.Л., Румыния; </t>
  </si>
  <si>
    <t>ЛП-003810</t>
  </si>
  <si>
    <t>05.08.2020 
 311/20-20-ОПР</t>
  </si>
  <si>
    <t>5944728002968</t>
  </si>
  <si>
    <t>Флоксепол</t>
  </si>
  <si>
    <t>капли глазные, 0.5%, 5 мл - флакон (1)  - пачка картонная</t>
  </si>
  <si>
    <t xml:space="preserve">Вл.Фармацевтический завод "ПОЛЬФАРМА" АО, Польша (NIP 5920202822); Вып.к.Перв.Уп.Втор.Уп.Пр.Варшавский фармацевтический завод Польфа АО, Польша (NIP 5250000481); </t>
  </si>
  <si>
    <t>ЛП-005422</t>
  </si>
  <si>
    <t>5903060615854</t>
  </si>
  <si>
    <t>Моксифлоксацин-Оптик</t>
  </si>
  <si>
    <t xml:space="preserve">Вл.Вып.к.Перв.Уп.Втор.Уп.Пр.ЗАО "Фармацевтическая фирма "ЛЕККО", Россия; </t>
  </si>
  <si>
    <t>ЛП-004637</t>
  </si>
  <si>
    <t>4603671003279</t>
  </si>
  <si>
    <t>Бивокса ВМ</t>
  </si>
  <si>
    <t>капли глазные, 5 мг/мл, 5 мл - флакон (1)  - пачки картонные</t>
  </si>
  <si>
    <t xml:space="preserve">Вл.Уорлд Медицин Офтальмикс Илачлары Лимитед Ширкети, Турция (8140469569); Вып.к.Перв.Уп.Втор.Уп.Пр.Уорлд Медицин Илач Сан ве Тидж А.Ш., Турция (8140480524); </t>
  </si>
  <si>
    <t>ЛП-005373</t>
  </si>
  <si>
    <t>8680030190326</t>
  </si>
  <si>
    <t>Вигамокс®</t>
  </si>
  <si>
    <t>капли глазные, 5 мг/мл, 5 мл - флакон-капельница (1)  - пачка картонная</t>
  </si>
  <si>
    <t>ЛП-№(002266)-(РГ-RU)</t>
  </si>
  <si>
    <t>29.11.2023 
1843/20-23</t>
  </si>
  <si>
    <t>МОКСИ®</t>
  </si>
  <si>
    <t>капли глазные, 0.5%, 5 мл - туба (1)  - пачка картонная</t>
  </si>
  <si>
    <t xml:space="preserve">Вл.Вып.к.Перв.Уп.Втор.Уп.Пр.Акционерное общество "Татхимфармпрепараты" (АО "Татхимфармпрепараты" ), Россия (1658047200); </t>
  </si>
  <si>
    <t>ЛП-006626</t>
  </si>
  <si>
    <t>01.02.2023 
78/20-23</t>
  </si>
  <si>
    <t>4604060017860</t>
  </si>
  <si>
    <t>Тимилокс®</t>
  </si>
  <si>
    <t>ЛП-006638</t>
  </si>
  <si>
    <t>10.02.2021 
 (59/20-21)</t>
  </si>
  <si>
    <t>4630098003711</t>
  </si>
  <si>
    <t>Ксафлом®</t>
  </si>
  <si>
    <t xml:space="preserve">Вл.Вып.к.Перв.Уп.Втор.Уп.Пр.Сан Фармасьютикал Индастриз Лтд., Индия (AADCS3124K); </t>
  </si>
  <si>
    <t>ЛП-007821</t>
  </si>
  <si>
    <t>21.04.2022 
361/20-22</t>
  </si>
  <si>
    <t>8901127036670</t>
  </si>
  <si>
    <t>Фортимокс</t>
  </si>
  <si>
    <t>капли глазные, 5 мг/мл, 10 мл - флакон (1)  - пачка  картоная</t>
  </si>
  <si>
    <t>ЛП-008345</t>
  </si>
  <si>
    <t>01.02.2023 
80/20-23</t>
  </si>
  <si>
    <t>6223005443991</t>
  </si>
  <si>
    <t>не введен в ГО</t>
  </si>
  <si>
    <t>КП
КП №203 от 16.08.24
КП №199 от 14.08.24</t>
  </si>
  <si>
    <t>КП
КП №204 от 16.08.24
КП №200 от 14.08.24</t>
  </si>
  <si>
    <t>КП
КП №202 от 16.08.24
КП №201 от 14.08.24</t>
  </si>
  <si>
    <t>ДЕКСТРОЗА</t>
  </si>
  <si>
    <t xml:space="preserve"> РАСТВОР ДЛЯ ВНУТРИВЕННОГО ВВЕДЕНИЯ ; дозировка: 400 мг/мл 10 мл*</t>
  </si>
  <si>
    <t>21.20.10.134-000008-1-00017-0000000000000</t>
  </si>
  <si>
    <t>ЦЕФТРИАКСОН</t>
  </si>
  <si>
    <t xml:space="preserve">ПОРОШОК ДЛЯ ПРИГОТОВЛЕНИЯ РАСТВОРА ДЛЯ ВНУТРИВЕННОГО И ВНУТРИМЫШЕЧНОГО ВВЕДЕНИЯ ; дозировка: 1000 мг </t>
  </si>
  <si>
    <t>21.20.10.191-000015-1-00127-0000000000000</t>
  </si>
  <si>
    <t xml:space="preserve">Вл.Санофи Винтроп Индустрия, Франция (FR45775662257); Вып.к.Перв.Уп.Втор.Уп.Пр.Юнитер Ликвид Мануфэкчуринг, Франция (509 380 705 00020); </t>
  </si>
  <si>
    <t xml:space="preserve">Депакин, сироп, 57.64 мг/мл, 150 мл - флакон (1) / в комплекте со шприцем дозировочным / - пачка картонная </t>
  </si>
  <si>
    <t xml:space="preserve">ЛП-№(003413)-(РГ-RU)
03.07.2024 25-7-4290917-ОПР-изм  </t>
  </si>
  <si>
    <t xml:space="preserve">Вл.Вып.к.Перв.Уп.Втор.Уп.Пр.Санофи Винтроп Индустрия, Франция (FR45775662257); </t>
  </si>
  <si>
    <t xml:space="preserve">Депакин® Хроносфера , гранулы с пролонгированным высвобождением, 500 мг, 500 мг - пакетики (30) - пачки картонные </t>
  </si>
  <si>
    <t xml:space="preserve">ЛП-№(003048)-(РГ-RU) 
03.07.2024 25-7-4290916-ОС-изм </t>
  </si>
  <si>
    <t xml:space="preserve">Депакин® Хроносфера,  гранулы с пролонгированным высвобождением, 100 мг, 100 мг - пакетики (30) - пачка картонная </t>
  </si>
  <si>
    <t xml:space="preserve">Депакин® Хроносфера , гранулы с пролонгированным высвобождением, 250 мг, 250 мг - пакетик (30) - пачка картонная </t>
  </si>
  <si>
    <t xml:space="preserve">Вл.Общество с ограниченной ответственностью "Бауш Хелс" (ООО "Бауш Хелс"), Россия (7706782987); Вып.к.Перв.Уп.Втор.Уп.Пр.Г.Л.Фарма ГмбХ, Австрия (ATU54367509); </t>
  </si>
  <si>
    <t xml:space="preserve">Конвулекс, капли для приема внутрь, 300 мг/мл, 100 мл - флакон (1) / в комплекте с дозирующим устройством / - пачки картонные </t>
  </si>
  <si>
    <t xml:space="preserve">П N011170/02 
06.03.2023 227/20-23/ОС </t>
  </si>
  <si>
    <t xml:space="preserve">Вл.Вып.к.Перв.Уп.Втор.Уп.Пр.Акционерное общество "Усолье-Сибирский химико-фармацевтический завод" (АО "Усолье-Сибирский химфармзавод"), Россия (3819012188); </t>
  </si>
  <si>
    <t xml:space="preserve">ЛП-008246 
12.10.2022 1239/20-22 </t>
  </si>
  <si>
    <t xml:space="preserve">Вальпросан®ЭПИ , капли для приема внутрь, 300 мг/мл, 100 мл - флаконы (1) - пачки картонные </t>
  </si>
  <si>
    <t>Не введен в ГО</t>
  </si>
  <si>
    <t xml:space="preserve">Вл.Публичное акционерное общество "Акционерное Курганское общество медицинских препаратов и изделий "Синтез" (ПАО "Синтез"), Россия (4501023743); Перв.Уп.Втор.Уп.Пр.Публичное акционерное общество "Акционерное Курганское общество медицинских препаратов и изделий "Синтез" (ПАО "Синтез"), Россия (4501023743); Вып.к.Публичное акционерное общество "Акционерное Курганское общество медицинских препаратов и изделий "Синтез" (ПАО "Синтез"), Россия (4501023743); </t>
  </si>
  <si>
    <t xml:space="preserve">Вл.Вып.к.Перв.Уп.Втор.Уп.Пр.Федеральное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</si>
  <si>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 xml:space="preserve">Глюкоза, раствор для внутривенного введения, 40%, 10 мл - ампулы (10) - пачки картонные </t>
  </si>
  <si>
    <t xml:space="preserve">ЛСР-008846/10 
14.12.2023 1936/20-23/ОС-подтв </t>
  </si>
  <si>
    <t xml:space="preserve">Вл.Вып.к.Перв.Уп.Втор.Уп.Пр.Акционерное общество "Новосибхимфарм" (АО "Новосибхимфарм"), Россия (5405101302); </t>
  </si>
  <si>
    <t>Глюкоза раствор для внутривенного введения, 400 мг/мл, 10 мл - ампулы (10)  / в комплекте с ножом ампульным или скарификатором, если необходим для ампул данного типа / - коробки картонные</t>
  </si>
  <si>
    <t xml:space="preserve">Р N000855/01 
14.12.2023 1936/20-23/ОС-подтв </t>
  </si>
  <si>
    <t xml:space="preserve">Глюкоза, раствор для внутривенного введения, 400 мг/мл, 10 мл - ампулы (10) - пачки картонные </t>
  </si>
  <si>
    <t xml:space="preserve">Глюкоза, раствор для внутривенного введения, 400 мг/мл, 10 мл - ампула (100) - пачка картонная </t>
  </si>
  <si>
    <t xml:space="preserve">ЛП-№(002972)-(РГ-RU) 
27.10.2023 25-7-4267744-изм </t>
  </si>
  <si>
    <t xml:space="preserve">Вл.Обновление ПФК ЗАО, Россия; Вып.к.Перв.Уп.Втор.Уп.Пр.ЗАО "Производственная фармацевтическая компания Обновление" (ЗАО "ПФК Обновление"), Россия; </t>
  </si>
  <si>
    <t>Глюкоза буфус раствор для внутривенного введения, 400 мг/мл, 10 мл - ампулы пластиковые (10)  - пачки картонные</t>
  </si>
  <si>
    <t xml:space="preserve">ЛСР-000552/09 
11.08.2023 1121/20-23 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</si>
  <si>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</si>
  <si>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>Глюкоза-Эском раствор раствор для внутривенного введения, 400 мг/мл, 10 мл - стеклянная ампула (10)  - пачка картонная</t>
  </si>
  <si>
    <t xml:space="preserve">ЛСР-007581/08 
18.07.2023 999/20-23 </t>
  </si>
  <si>
    <t xml:space="preserve">Вл.Общество с ограниченной ответственностью "Атолл", Россия; Вып.к.Перв.Уп.Втор.Уп.Пр.ООО "Озон", Россия&amp;#x0D;
445351, Самарская обл., г. Жигулевск, &amp;#x0D;
ул. Песочная, д. 11, ~; </t>
  </si>
  <si>
    <t>Глюкоза раствор для внутривенного введения, 400 мг/мл, 10 мл - ампулы (10)  / в комплекте с ножом ампульным или скарификатором, если необходим для ампул данного типа / - пачки картонные</t>
  </si>
  <si>
    <t>ЛП-002184 
16.12.2020  (573/20-20-ОПР)</t>
  </si>
  <si>
    <t xml:space="preserve">Вл.ООО Фармацевтическая компания "Славянская аптека", Россия; Вып.к.Перв.Уп.Втор.Уп.Пр.Славянская аптека ООО, Россия; </t>
  </si>
  <si>
    <t xml:space="preserve">ЛП-002299 
16.12.2020 (573/20-20-ОПР) </t>
  </si>
  <si>
    <t xml:space="preserve">Вл.Биннофарм ЗАО, Россия; Вып.к.Перв.Уп.Втор.Уп.Пр.Закрытое акционерное общество "Биннофарм", Россия; </t>
  </si>
  <si>
    <t>Глюкоза раствор для внутривенного введения, 40%, 10 мл - ампулы (5)  - упаковки ячейковые контурные (2)-пачки картонные</t>
  </si>
  <si>
    <t>ЛСР-005075/09 16.12.2020 
 (573/20-20-ОПР)</t>
  </si>
  <si>
    <t xml:space="preserve">Вл.Биосинтез ОАО, Россия; Вып.к.Перв.Уп.Втор.Уп.Пр.ОАО "Биосинтез", Россия; </t>
  </si>
  <si>
    <t>Глюкоза раствор для внутривенного введения, 400 мг/мл, 10 мл - ампулы (5)  - упаковки ячейковые контурные (2) - пачки картонные</t>
  </si>
  <si>
    <t>Глюкоза раствор для внутривенного введения, 40%, 10 мл - ампулы (10)  - пачки картонные</t>
  </si>
  <si>
    <t>ЛП-002299 16.12.2020 
 (573/20-20-ОПР)</t>
  </si>
  <si>
    <t xml:space="preserve">Вл.Открытое акционерное общество "Фармасинтез", Россия (3810023308); Вып.к.Перв.Уп.Втор.Уп.Пр.ОАО "Фармасинтез", Россия; </t>
  </si>
  <si>
    <t>Глюкоза раствор для внутривенного введения, 400 мг/мл, 10 мл - ампулы (10)  - пачки картонные</t>
  </si>
  <si>
    <t>ЛП-002656 16.12.2020 
 (573/20-20-ОПР)</t>
  </si>
  <si>
    <t xml:space="preserve">Вл.Общество с ограниченной ответственностью "Гротекс" (ООО "Гротекс"), Россия (7814459396); Вып.к.Перв.Уп.Втор.Уп.Пр.Общество с ограниченной ответственностью "Гротекс" (ООО "Гротекс"), Россия; </t>
  </si>
  <si>
    <t>ЛП-002858 16.12.2020 
 (573/20-20-ОПР)</t>
  </si>
  <si>
    <t xml:space="preserve">Р N001631/01 
02.08.2024 1123/20-24 </t>
  </si>
  <si>
    <t xml:space="preserve">Р N001862/02 
25.06.2024 894/20-24 </t>
  </si>
  <si>
    <t xml:space="preserve">Вл.Вып.к.Перв.Уп.Втор.Уп.Пр.Публичное акционерное общество "Красфарма" (ПАО "Красфарма"), Россия (2464010490); </t>
  </si>
  <si>
    <t xml:space="preserve">Вл.Вып.к.Перв.Уп.Втор.Уп.Пр.ПАО "Биосинтез", Россия (5834001025); </t>
  </si>
  <si>
    <t xml:space="preserve">Вл.Акционерное общество "Фармасинтез" (АО "Фармасинтез"), Россия (3810023308); Вып.к.Перв.Уп.Втор.Уп.Пр.Акционерное общество "Фармасинтез" (АО "Фармасинтез"), Россия (3810023308); </t>
  </si>
  <si>
    <t xml:space="preserve">Вл.Вып.к.Перв.Уп.Втор.Уп.Пр.Публичное акционерное общество "Красфарма" (ПАО "Красфарма"), Россия; </t>
  </si>
  <si>
    <t xml:space="preserve">Цефтриаксон, порошок для приготовления раствора для внутривенного и внутримышечного введения, 1 г, - флаконы (5) / в комплекте с растворителем: вода для инъекций (ампулы) 5 мл-10 шт. / - пачки картонные </t>
  </si>
  <si>
    <t xml:space="preserve">Р N000846/02 
24.12.2020 (742/20-20-ОПР) </t>
  </si>
  <si>
    <t xml:space="preserve">Вл.Медокеми Лтд, Кипр (CY 1007761P); Вып.к.Перв.Уп.Втор.Уп.Пр.Медокеми (Фар Ист) Лтд., Вьетнам (46304300027); </t>
  </si>
  <si>
    <t xml:space="preserve">Медаксон, порошок для приготовления раствора для внутривенного и внутримышечного введения, 1 г, 1 г - флакон (100) - коробка картонная (для стационаров) </t>
  </si>
  <si>
    <t xml:space="preserve">ЛП-№(004767)-(РГ-RU) 
19.07.2024 25-7-4289438-ОПР-изм </t>
  </si>
  <si>
    <t xml:space="preserve">Вл.Акционерное Общество "Рафарма" (АО "Рафарма"), Россия (4807013380); Вып.к.Перв.Уп.Втор.Уп.Пр.Акционерное Общество "Рафарма" (АО "Рафарма"), Россия (4807013380); </t>
  </si>
  <si>
    <t xml:space="preserve">Цефтриаксон, порошок для приготовления раствора для внутривенного и внутримышечного введения, 1 г, - флаконы (1) - пачки картонные </t>
  </si>
  <si>
    <t xml:space="preserve">ЛП-№(003977)-(РГ-RU) 
10.07.2024 25-7-4286801-ОС-изм </t>
  </si>
  <si>
    <t xml:space="preserve">Вл.Фрезениус Каби Дойчланд ГмбХ, Германия ( DE812738852); Вып.к.Перв.Уп.Втор.Уп.Пр.Лабесфал Лабораториос Алмиро С.А., Португалия (501169580); </t>
  </si>
  <si>
    <t xml:space="preserve">Цефтриаксон Каби, порошок для приготовления раствора для внутривенного и внутримышечного введения, 1000 мг, - флаконы (10) - пачки картонные </t>
  </si>
  <si>
    <t xml:space="preserve">ЛП-№(005234)-(РГ-RU) 
02.07.2024 25-7-4290705-ОПР-изм </t>
  </si>
  <si>
    <t xml:space="preserve">ЛП-№(005212)-(РГ-RU) 
17.06.2024 25-7-4288795-ЧС-изм </t>
  </si>
  <si>
    <t xml:space="preserve">Вл.Общество с ограниченной ответственностью "ПРОМОМЕД РУС" (ООО "ПРОМОМЕД РУС"), Россия (7701379527); Вып.к.Перв.Уп.Втор.Уп.Пр.Акционерное Общество "Биохимик" (АО "Биохимик"), Россия (1325030352); </t>
  </si>
  <si>
    <t xml:space="preserve">Цефтриаксон, порошок для приготовления раствора для внутривенного и внутримышечного введения, 1.0 г, - флакон (1) / в комплекте с растворителем: лидокаин раствор для инъекций 10мг/мл (ампулы) 3.5 мл- 1шт. / - пачка картонная </t>
  </si>
  <si>
    <t xml:space="preserve">ЛП-№(005294)-(РГ-RU) 
14.06.2024 25-7-4288596-ОПР-изм </t>
  </si>
  <si>
    <t xml:space="preserve">Вл.Вып.к.Перв.Уп.Втор.Уп.Пр.Общество с ограниченной ответственностью "ФармКонцепт" (ООО "ФармКонцепт"), Россия (6949005941); </t>
  </si>
  <si>
    <t xml:space="preserve">Цефтриаксон порошок для приготовления раствора для внутривенного и внутримышечного введения, 1 г, - флакон (1) - пачка картонная </t>
  </si>
  <si>
    <t xml:space="preserve">ЛП-№(004309)-(РГ-RU) 
22.03.2024 25-7-4280885-ОС-изм </t>
  </si>
  <si>
    <t xml:space="preserve">Азарексон, порошок для приготовления раствора для внутривенного и внутримышечного введения, 1000 мг, 1000 мг - флаконы (50) - коробки картонные </t>
  </si>
  <si>
    <t xml:space="preserve">ЛП-№(002769)-(РГ-RU) 
12.01.2024 25-7-4276207-изм </t>
  </si>
  <si>
    <t xml:space="preserve">Вл.Общество с ограниченной ответственностью "ПРОТЕК-СВМ" (ООО "ПРОТЕК-СВМ"), Россия (5029067462); Вып.к.Перв.Уп.Втор.Уп.Пр.Общество с ограниченной ответственностью "Интерфарма" (ООО "Интерфарма"),, Россия (7105022163); </t>
  </si>
  <si>
    <t xml:space="preserve">Цефтриаксон-ЛЕКСВМ® , порошок для приготовления раствора для внутривенного и внутримышечного введения, 1 г, 1 г - флаконы (50) - короба картонные </t>
  </si>
  <si>
    <t xml:space="preserve">ЛП-№(003372)-(РГ-RU) 
07.12.2023 25-7-4270584-ОПР-изм </t>
  </si>
  <si>
    <t xml:space="preserve">Цефтриаксон порошок для приготовления раствора для внутривенного и внутримышечного введения, 1 г,  - флаконы </t>
  </si>
  <si>
    <t xml:space="preserve">ЛС-002533 
01.12.2020 903/20-20/ЧС </t>
  </si>
  <si>
    <t xml:space="preserve">Цефтриаксон-АКОС, порошок для приготовления раствора для внутривенного и внутримышечного введения, 1 г, - флакон (1) - пачка картонная </t>
  </si>
  <si>
    <t xml:space="preserve">ЛП-№(001419)-(РГ-RU) 
07.11.2023 25-7-4268239-ЧС-изм </t>
  </si>
  <si>
    <t>Цефтриаксон порошок для приготовления раствора для внутривенного и внутримышечного введения, 1 г,  - флакон (50)  - коробка картонная (для стационаров)</t>
  </si>
  <si>
    <t>Р N001456/01 15.08.2023 
25-7-4261125-изм</t>
  </si>
  <si>
    <t>Общество с ограниченной ответственностью "Производственно-фармацевтическая компания "Пребенд" (ООО "ПФК "Пребенд"), Россия</t>
  </si>
  <si>
    <t>Цефтриабол порошок для приготовления раствора для внутривенного и внутримышечного введения 1000 мг - флаконы (1) - пачки картонные</t>
  </si>
  <si>
    <t>Р N001156/01 24.12.2020 
 (742/20-20-ОПР)</t>
  </si>
  <si>
    <t xml:space="preserve">Вл.Вып.к.Перв.Уп.Втор.Уп.Пр.Общество с ограниченной ответственностью "КОМПАНИЯ "ДЕКО" (ООО "КОМПАНИЯ "ДЕКО"), Россия (7731205648); </t>
  </si>
  <si>
    <t>Цефтриаксон порошок для приготовления раствора для внутривенного и внутримышечного введения, 1 г,  - флаконы (50)  - коробки картонные</t>
  </si>
  <si>
    <t>ЛСР-002294 28.04.2023 
600/1/20-23/ОС</t>
  </si>
  <si>
    <t xml:space="preserve">Вл.Сандоз д.д., Словения (SI76665623); Вып.к.Перв.Уп.Втор.Уп.Пр.Сандоз ГмбХ, Австрия (ATU32425809); </t>
  </si>
  <si>
    <t>Лендацин порошок для приготовления раствора для внутривенного и внутримышечного введения, 1 г,  - флаконы (10)  - коробки картонные</t>
  </si>
  <si>
    <t>П N008670 24.12.2020 
 (742/20-20-ОПР)</t>
  </si>
  <si>
    <t xml:space="preserve">Вл.Фрезениус Каби Дойчланд ГмбХ, Германия ( DE812738852); Вып.к.Перв.Уп.Втор.Уп.Пр.Лабесфал Лабораториос Алмиро, С.А., Португалия (501 169 580); </t>
  </si>
  <si>
    <t>Цефтриаксон Каби порошок для приготовления раствора для внутривенного и внутримышечного введения, 1000 мг,  - флаконы (10)  - пачки картонные</t>
  </si>
  <si>
    <t>ЛП-000047 24.12.2020 
 (742/20-20-ОПР</t>
  </si>
  <si>
    <t xml:space="preserve">Вл.Общество с ограниченной ответственностью "ПРОТЕК-СВМ" (ООО "ПРОТЕК-СВМ"), Россия (5029067462); Вып.к.Перв.Уп.Втор.Уп.Пр.ООО "Рузфарма", Россия (5075017297); </t>
  </si>
  <si>
    <t>Цефтриаксон-ЛЕКСВМ порошок для приготовления раствора для внутривенного и внутримышечного введения, 1 г, 1 г - флаконы (50)  - коробки картонные (для стационаров)</t>
  </si>
  <si>
    <t>ЛП-001551 31.10.2022 
25-7-4231859-ОПР-изм</t>
  </si>
  <si>
    <t xml:space="preserve">Вл.Вып.к.Перв.Уп.Втор.Уп.Пр.Акционерное Общество "Рафарма" (АО "Рафарма"), Россия (4807013380); </t>
  </si>
  <si>
    <t>Цефтриаксон порошок для приготовления раствора для внутривенного и внутримышечного введения, 1 г,  - флаконы (1)  - пачки  картонные</t>
  </si>
  <si>
    <t>ЛП-002002 28.04.2023 
600/1/20-23/ОС</t>
  </si>
  <si>
    <t xml:space="preserve">Вл.Открытое акционерное общество "Борисовский завод медицинских препаратов" (ОАО "БЗМП"), Республика Беларусь (600125834); Вып.к.Перв.Уп.Втор.Уп.Пр.ОАО "Борисовский завод медицинских препаратов", Республика Беларусь; </t>
  </si>
  <si>
    <t>Цефтриаксон порошок для приготовления раствора для внутривенного и внутримышечного введения, 1 г,  - флаконы (1)  - пачки картонные</t>
  </si>
  <si>
    <t>ЛП-004146 24.12.2020 
 (742/20-20-ОПР)</t>
  </si>
  <si>
    <t>Азарексон порошок для приготовления раствора для внутривенного и внутримышечного введения, 1000 мг,  - флаконы (50)  - пачки картонные</t>
  </si>
  <si>
    <t>ЛП-006110 27.05.2022 
545/20-22</t>
  </si>
  <si>
    <t xml:space="preserve">Вл.Вып.к.Перв.Уп.Втор.Уп.Пр.Мустафа Невзат Илач Санаи А.Ш., Турция; </t>
  </si>
  <si>
    <t>Цефсон порошок для приготовления раствора для внутривенного введения, 1 г,  - флакон (1)  / в комплекте с растворителем: вода для инъекций (ампулы) 10 мл  / - пачки картонные</t>
  </si>
  <si>
    <t>П N014008/01 24.12.2020 
 (742/20-20-ОПР)</t>
  </si>
  <si>
    <t xml:space="preserve">Вл.Вып.к.Перв.Уп.Втор.Уп.Пр.Ипка Лабораториз Лимитед, Индия (AAACI1220M); </t>
  </si>
  <si>
    <t>Стерицеф порошок для приготовления раствора для инъекций, 1 г,  - флаконы (1)  - пачки картонные</t>
  </si>
  <si>
    <t>П N014470/01 14.01.2022 
25-7-4197588-ОПР-изм</t>
  </si>
  <si>
    <t>Цефтриаксон порошок для приготовления раствора для внутривенного и внутримышечного введения, 500 мг,  - флакон (1)  - пачка  картонная</t>
  </si>
  <si>
    <t>ЛП-007499 07.06.2023 
776/20-23</t>
  </si>
  <si>
    <t xml:space="preserve">Вл.Вып.к.Перв.Уп.Втор.Уп.Пр.Медокеми Лтд, Кипр (CY 1007761P); </t>
  </si>
  <si>
    <t>Медаксон порошок для приготовления раствора для внутривенного и внутримышечного введения, 1 г,  - флаконы (100)  - коробки картонные</t>
  </si>
  <si>
    <t>П N015208/01 18.04.2022 
25-7-4211841-ОПР-изм</t>
  </si>
  <si>
    <t>Цефтриаксон-АКОС порошок для приготовления раствора для внутривенного и внутримышечного введения, 1 г,  - флакон (50)  - коробка картонная (для стационаров)</t>
  </si>
  <si>
    <t>ЛП-№(001419)-(РГ-RU) 07.11.2023 
25-7-4268239-ЧС-изм</t>
  </si>
  <si>
    <t xml:space="preserve">Вл.Закрытое акционерное общество "Фармацевтическая фирма "ЛЕККО" (ЗАО "ЛЕККО"), Россия (3321005528); Вып.к.Перв.Уп.Втор.Уп.Пр.Закрытое акционерное общество "Фармацевтическая фирма "ЛЕККО" (ЗАО "ЛЕККО"), Россия (3321005528); </t>
  </si>
  <si>
    <t>Цефтриаксон порошок для приготовления раствора для внутривенного и внутримышечного введения, 1 г, 10 мл - флаконы (1)  - пачки картонные</t>
  </si>
  <si>
    <t>ЛС-000140 28.04.2023 
600/1/20-23/ОС</t>
  </si>
  <si>
    <t>Цефтриаксон порошок для приготовления раствора для внутривенного и внутримышечного введения, 1 г, 1 г - флаконы (50)  - коробки картонные (для стационаров)</t>
  </si>
  <si>
    <t>П N013445/01 28.04.2023 
600/1/20-23/ОС</t>
  </si>
  <si>
    <t xml:space="preserve">Вл.ООО "АЛВИЛС", Россия (7722176486); Вып.к.Перв.Уп.Втор.Уп.Пр.Белорусско-голландское совместное предприятие общество с ограниченной ответственностью "Фармлэнд" (СП ООО "Фармлэнд"), Республика Беларусь (101431475); </t>
  </si>
  <si>
    <t>Цефтриаксон порошок для приготовления раствора для внутривенного и внутримышечного введения, 1 г, 1 г - флаконы (10)  - пачки картонные</t>
  </si>
  <si>
    <t>П N012643/01 07.07.2023 
954/20-23</t>
  </si>
  <si>
    <t>Азарексон порошок для приготовления раствора для внутривенного и внутримышечного введения, 1000 мг, 1000 мг - флаконы (50)  - коробки картонные</t>
  </si>
  <si>
    <t>ЛП-№(002769)-(РГ-RU) 12.01.2024 
25-7-4276207-изм</t>
  </si>
  <si>
    <t>Цефтриаксон-ЛЕКСВМ® порошок для приготовления раствора для внутривенного и внутримышечного введения, 1 г, 1 г - флаконы (1)  - пачки картонные</t>
  </si>
  <si>
    <t>ЛП-№(003372)-(РГ-RU) 07.12.2023 
25-7-4270584-ОПР-изм</t>
  </si>
  <si>
    <t>ЦЕФОПЕРАЗОН+СУЛЬБАКТАМ</t>
  </si>
  <si>
    <t>ПОРОШОК ДЛЯ ПРИГОТОВЛЕНИЯ РАСТВОРА ДЛЯ ВНУТРИВЕННОГО И ВНУТРИМЫШЕЧНОГО ВВЕДЕНИЯ ; дозировка: 1000 мг+1000 мг</t>
  </si>
  <si>
    <t>мг</t>
  </si>
  <si>
    <t>21.20.10.191-000037-1-00443-0000000000000</t>
  </si>
  <si>
    <t xml:space="preserve">Цебактофан, порошок для приготовления раствора для внутривенного и внутримышечного введения, 2 г+2 г, 1 шт. - флаконы (1) - пачки картонные </t>
  </si>
  <si>
    <t xml:space="preserve">ЛП-№(005358)-(РГ-RU) 
08.08.2024 25-7-4294392-изм </t>
  </si>
  <si>
    <t xml:space="preserve">Сульцеф, порошок для приготовления раствора для внутривенного и внутримышечного введения, 1 г+1 г, 2.18 г - флакон (1) - пачка картонная </t>
  </si>
  <si>
    <t xml:space="preserve">ЛП-№(004980)-(РГ-RU) 
19.07.2024 25-7-4289440-ОПР-изм </t>
  </si>
  <si>
    <t xml:space="preserve">Вл.Сучжоу Данрайс Фармасьютикал Ко.Лтд, Китай (91320500628393380); Перв.Уп.Пр.Общество с ограниченной ответственностью "Рузфарма" (ООО "Рузфарма"), Россия (5075017297); Вып.к.Втор.Уп.Акционерное общество "Алтегра" ( АО "Алтегра"), Россия (5010058143); </t>
  </si>
  <si>
    <t xml:space="preserve">Сульмаграф, порошок для приготовления раствора для внутривенного и внутримышечного введения, 1 г+1 г, 2 г - флакон (1) - пачка картонная. </t>
  </si>
  <si>
    <t xml:space="preserve">ЛП-№(005350)-(РГ-RU) 
27.06.2024 25-7-4290164-ОПР-изм </t>
  </si>
  <si>
    <t xml:space="preserve">Вл.Сучжоу Данрайс Фармасьютикал Ко.Лтд, Китай (91320500628393380); Перв.Уп.Пр.ООО "Рузфарма", Россия (5075017297); Вып.к.Втор.Уп.АО "АЛТЕГРА", Россия (5010058143); </t>
  </si>
  <si>
    <t xml:space="preserve">Цефоперазон и сульбактам, порошок для приготовления раствора для внутривенного и внутримышечного введения, 1 г+1 г, 2 г - флаконы (1) - пачки картонные </t>
  </si>
  <si>
    <t xml:space="preserve">ЛП-№(003166)-(РГ-RU) 
09.04.2024 25-7-4282703-ОПР-изм </t>
  </si>
  <si>
    <t xml:space="preserve">Вл.ООО "АльТро", Россия (7743274357); Вып.к.Перв.Уп.Втор.Уп.Пр.Рейонг Фармасьютикал Ко. Лтд., Китай (91140200734026330J); </t>
  </si>
  <si>
    <t xml:space="preserve">Цефоперазон+Сульбактам, порошок для приготовления раствора для внутривенного и внутримышечного введения, 1000 мг+1000 мг, 2000 мг - флаконы (10) - пачки картонные </t>
  </si>
  <si>
    <t xml:space="preserve">ЛП-№(002308)-(РГ-RU) 
03.11.2023 1653/20-23 </t>
  </si>
  <si>
    <t xml:space="preserve">Сульмаграф, порошок для приготовления раствора для внутривенного и внутримышечного введения, 1 г+1 г, - флаконы (1) - пачки картонные </t>
  </si>
  <si>
    <t xml:space="preserve">ЛС-001042 
06.10.2023 25-7-4263937-ОПР-изм </t>
  </si>
  <si>
    <t xml:space="preserve">Цефоперазон+Сульбактам, порошок для приготовления раствора для внутривенного и внутримышечного введения, 1 г+1 г, 2 г - флаконы (10) - пачки картонные </t>
  </si>
  <si>
    <t xml:space="preserve">ЛП-005095 
05.10.2023 1524/20-23 </t>
  </si>
  <si>
    <t xml:space="preserve">Бакцефорт, порошок для приготовления раствора для внутривенного и внутримышечного введения, 1 г+1 г, - флакон (1) - пачка картонная </t>
  </si>
  <si>
    <t xml:space="preserve">ЛП-№(002453)-(РГ-RU) 
27.07.2023 25-7-4259246-изм </t>
  </si>
  <si>
    <t xml:space="preserve">Сульзонцеф, порошок для приготовления раствора для внутривенного и внутримышечного введения, 1 г+1 г, 1 шт. - флакон (1) - пачка картонная </t>
  </si>
  <si>
    <t xml:space="preserve">ЛП-№(001412)-(РГ-RU)
27.06.2023 25-7-4256109-ОПР-изм </t>
  </si>
  <si>
    <t xml:space="preserve">Вл.Общество с ограниченной ответственностью "Велфарм" (ООО "Велфарм"), Россия (7733691513); Вып.к.Перв.Уп.Втор.Уп.Пр.ООО "Рузфарма", Россия (5075017297); </t>
  </si>
  <si>
    <t xml:space="preserve">Цефоперазон+Сульбактам, порошок для приготовления раствора для внутривенного и внутримышечного введения, 1000 мг+1000 мг, 1 шт. - флакон (1) - пачка картонная </t>
  </si>
  <si>
    <t xml:space="preserve">ЛП-008137 
16.06.2023 829/20-23 </t>
  </si>
  <si>
    <t xml:space="preserve">ЛП-004449 
19.10.2022 1286/20-22 </t>
  </si>
  <si>
    <t xml:space="preserve">Вл.Вып.к.Перв.Уп.Втор.Уп.Пр.ООО "Рузфарма", Россия (5075017297); </t>
  </si>
  <si>
    <t xml:space="preserve">Цефоперазон+Сульбактам, порошок для приготовления раствора для внутривенного и внутримышечного введения, 1 г+1 г, 2 г - флаконы (50) / Для стационаров / - короб картонный </t>
  </si>
  <si>
    <t xml:space="preserve">ЛП-008363 
17.10.2022 1273/20-22 </t>
  </si>
  <si>
    <t xml:space="preserve">Вл.Общество с ограниченной ответственностью "ДЖИЭФСИ" (ООО "ДЖИЭФСИ"), Россия (2367013142); Вып.к.Перв.Уп.Втор.Уп.Пр.ООО "Рузфарма", Россия (5075017297); </t>
  </si>
  <si>
    <t xml:space="preserve">ЦЕФОПЕРАЗОН+СУЛЬБАКТАМ-ДЖИЭФСИ® , порошок для приготовления раствора для внутривенного и внутримышечного введения, 1 г+1 г, - флакон (50) - коробка картонная (для стационаров) </t>
  </si>
  <si>
    <t xml:space="preserve">ЛП-008119 
01.08.2022 813/20-22 </t>
  </si>
  <si>
    <t xml:space="preserve">Вл.Общество с ограниченной ответственностью "МД Трейд" (ООО "МД Трейд"), Россия (9729282529); Вып.к.Перв.Уп.Втор.Уп.Пр.ООО "Рузфарма", Россия (5075017297); </t>
  </si>
  <si>
    <t xml:space="preserve">Цебанекс, порошок для приготовления раствора для внутривенного и внутримышечного введения, 1 г+1 г, 2 г - флаконы (50) - пачки картонные (для стационаров) </t>
  </si>
  <si>
    <t xml:space="preserve">ЛП-000725 
02.03.2022 25-7-4203467-ОПР-изм </t>
  </si>
  <si>
    <t xml:space="preserve">Вл.Общество с ограниченной ответственностью "Леквалис" (ООО "Леквалис" ), Россия (7724460774); Вып.к.Перв.Уп.Втор.Уп.Пр.Общество с ограниченной ответственностью "Интерфарма" (ООО "Интерфарма"),, Россия (7105022163); </t>
  </si>
  <si>
    <t xml:space="preserve">Цефоперазон + Сульбактам, порошок для приготовления раствора для внутривенного и внутримышечного введения, 1000 мг+1000 мг, - флаконы (10) - пачки картонные </t>
  </si>
  <si>
    <t xml:space="preserve">ЛП-007626 
24.02.2022 115/20-22 </t>
  </si>
  <si>
    <t xml:space="preserve">Вл.ООО "СПЕНСЕР БИО ФАРМА", Россия (7743909134); Вып.к.Перв.Уп.Втор.Уп.Пр.Купер Фарма, Индия (AABCC9493R); </t>
  </si>
  <si>
    <t xml:space="preserve">Цефоперазошн и Сульбактам Спенсер, порошок для приготовления раствора для внутривенного и внутримышечного введения, 1 г+1 г, - флаконы (1) - пачки картонные </t>
  </si>
  <si>
    <t xml:space="preserve">ЛСР-001341/07 
02.07.2021 (20-4-4174730-ОПР-изм) </t>
  </si>
  <si>
    <t xml:space="preserve">Вл.Русюрофарм ООО, Россия; Вып.к.Перв.Уп.Втор.Уп.Пр.Карнатака Антибиотикс &amp; Фармасьютикалс Лимитед, Индия; </t>
  </si>
  <si>
    <t xml:space="preserve">Цефпар СВ, порошок для приготовления раствора для внутривенного и внутримышечного введения, 1 г+1 г, 1 шт. - флаконы (1) - пачки картонные </t>
  </si>
  <si>
    <t xml:space="preserve">ЛСР-003639/10 
17.11.2020 481/20-20-ОПР </t>
  </si>
  <si>
    <t xml:space="preserve">Вл.ООО "Джодас Экспоим", Россия (7723733387); Перв.Уп.Пр.Джодас Экспоим Пвт.Лтд, Индия (36AABCJ8653L1Z3); Вып.к.Втор.Уп.ООО "Рузфарма", Россия (5075017297); </t>
  </si>
  <si>
    <t xml:space="preserve">Цефоперазон и Сульбактам Джодас, порошок для приготовления раствора для внутривенного и внутримышечного введения, 1 г+1 г, 2 г - флаконы (1) / в комплекте с растворителем: вода для инъекций (ампулы) 10 мл-1шт. / - пачки картонные </t>
  </si>
  <si>
    <t xml:space="preserve">ЛСР-000391/09 
17.11.2020 481/20-20-ОПР </t>
  </si>
  <si>
    <t xml:space="preserve">Цефопразон+Сульбактам, порошок для приготовления раствора для внутривенного и внутримышечного введения, 1000 мг+1000 мг, 1 шт. - флаконы (10) - пачки картонные </t>
  </si>
  <si>
    <t xml:space="preserve">ЛП-005771 
17.11.2020 481/20-20-ОПР </t>
  </si>
  <si>
    <t xml:space="preserve">Вл.АО "Научно-производственный центр "ЭЛЬФА", Россия (7709203010); Вып.к.Перв.Уп.Втор.Уп.Пр.ООО "Рузфарма", Россия (5075017297); </t>
  </si>
  <si>
    <t xml:space="preserve">Цефоперазон и Сульбактам, порошок для приготовления раствора для внутривенного и внутримышечного введения, 1 г+1 г, 1 шт. - флаконы (1) - пачки картонные </t>
  </si>
  <si>
    <t xml:space="preserve">ЛП-005292 
17.11.2020 481/20-20-ОПР </t>
  </si>
  <si>
    <t xml:space="preserve">Вл.АО "Научно-производственный центр "ЭЛЬФА", Россия (7709203010); Перв.Уп.Пр.Протекх Биосистемс Пвт. Лтд, Индия; Вып.к.Втор.Уп.Биохимик ОАО, Россия; </t>
  </si>
  <si>
    <t xml:space="preserve">Цефбактам, порошок для приготовления раствора для внутривенного и внутримышечного введения, 1 г+1 г, - флаконы (1) - пачки картонные </t>
  </si>
  <si>
    <t xml:space="preserve">ЛП-001495 
17.11.2020 481/20-20-ОПР </t>
  </si>
  <si>
    <t xml:space="preserve">Вл.Орхид Хелскэр (подразделение Орхид Фарма Лимитед), Индия (33AAACO0402B1ZJ ); Вып.к.Перв.Уп.Втор.Уп.Пр.Орхид Хелскэр (подразделение Орхид Фарма Лимитед), Индия (33AAACO0402B1ZJ ); </t>
  </si>
  <si>
    <t xml:space="preserve">ЛП-000725 
17.11.2020 481/20-20-ОПР </t>
  </si>
  <si>
    <t xml:space="preserve">Общество с ограниченной ответственностью "Производственно-фармацевтическая компания "Пребенд" (ООО "ПФК "Пребенд") - Россия </t>
  </si>
  <si>
    <t xml:space="preserve">Сульперацеф, порошок для приготовления раствора для внутривенного и внутримышечного введения 1000 мг + 1000 мг - флаконы (5) /в комплекте растворитель: вода для инъекций - ампулы 5 мл (5)/ - контурные ячейковые упаковки (1) - пачки картонные </t>
  </si>
  <si>
    <t xml:space="preserve">Р N003060/01 
17.11.2020 481/20-20-ОПР </t>
  </si>
  <si>
    <t xml:space="preserve">Цебактофан, порошок для приготовления раствора для внутривенного и внутримышечного введения, 1 г+1 г, - флаконы (1) - пачки картонные </t>
  </si>
  <si>
    <t xml:space="preserve">ЛП-006442 
26.10.2020 752/20-20 </t>
  </si>
  <si>
    <t>1.4. Сводная информация о минимальном значении НЦ единицы товара:</t>
  </si>
  <si>
    <t>0372200048023000597 от 20.09.23</t>
  </si>
  <si>
    <t xml:space="preserve">ЭМ-260 от 21.12.23 </t>
  </si>
  <si>
    <t>ЭМ-28 от 01.02.24</t>
  </si>
  <si>
    <t>ЭМ-65 от 04.03.24</t>
  </si>
  <si>
    <t>ЭМ-45 от 16.02.24</t>
  </si>
  <si>
    <t xml:space="preserve">0372200048023000806 от 18.12.23 </t>
  </si>
  <si>
    <t>0372200048024000170 от 26.03.24</t>
  </si>
  <si>
    <t>ЭМ-264 от 18.12.23</t>
  </si>
  <si>
    <t xml:space="preserve">ЭМ-260 от 21.12.23  </t>
  </si>
  <si>
    <t>ЭМ-67 от 11.03.24</t>
  </si>
  <si>
    <t xml:space="preserve">Начальная максимальная цена контракта 163 280 руб. 00 коп. (Сто шестьдесят три тысячи двести восемьдесят рублей 00 коп.) </t>
  </si>
</sst>
</file>

<file path=xl/styles.xml><?xml version="1.0" encoding="utf-8"?>
<styleSheet xmlns="http://schemas.openxmlformats.org/spreadsheetml/2006/main">
  <numFmts count="6">
    <numFmt numFmtId="164" formatCode="#,###.00"/>
    <numFmt numFmtId="165" formatCode="#,##0.00_ ;\-#,##0.00\ "/>
    <numFmt numFmtId="166" formatCode="0.00_ ;\-0.00\ "/>
    <numFmt numFmtId="167" formatCode="000000"/>
    <numFmt numFmtId="168" formatCode="[$-10419]###\ ###"/>
    <numFmt numFmtId="169" formatCode="[$-10419]###\ ###\ ##0.00"/>
  </numFmts>
  <fonts count="30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8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5F5F5"/>
        <bgColor indexed="0"/>
      </patternFill>
    </fill>
    <fill>
      <patternFill patternType="solid">
        <fgColor theme="6" tint="0.59999389629810485"/>
        <bgColor indexed="0"/>
      </patternFill>
    </fill>
    <fill>
      <patternFill patternType="solid">
        <fgColor theme="8" tint="0.59999389629810485"/>
        <bgColor indexed="0"/>
      </patternFill>
    </fill>
    <fill>
      <patternFill patternType="solid">
        <fgColor theme="8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36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/>
    <xf numFmtId="0" fontId="7" fillId="2" borderId="0" xfId="0" applyFont="1" applyFill="1" applyBorder="1" applyAlignment="1"/>
    <xf numFmtId="0" fontId="5" fillId="7" borderId="5" xfId="0" applyFont="1" applyFill="1" applyBorder="1" applyAlignment="1">
      <alignment horizontal="center" vertical="center" wrapText="1"/>
    </xf>
    <xf numFmtId="0" fontId="0" fillId="2" borderId="0" xfId="0" applyFont="1" applyFill="1" applyAlignment="1"/>
    <xf numFmtId="0" fontId="0" fillId="0" borderId="0" xfId="0" applyAlignment="1"/>
    <xf numFmtId="0" fontId="9" fillId="2" borderId="0" xfId="0" applyFont="1" applyFill="1" applyAlignment="1"/>
    <xf numFmtId="0" fontId="10" fillId="2" borderId="0" xfId="0" applyFont="1" applyFill="1" applyBorder="1" applyAlignment="1">
      <alignment wrapText="1"/>
    </xf>
    <xf numFmtId="164" fontId="6" fillId="7" borderId="5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3" fillId="0" borderId="10" xfId="0" applyFont="1" applyBorder="1" applyAlignment="1" applyProtection="1">
      <alignment horizontal="left" vertical="top" wrapText="1" readingOrder="1"/>
      <protection locked="0"/>
    </xf>
    <xf numFmtId="0" fontId="23" fillId="0" borderId="11" xfId="0" applyFont="1" applyBorder="1" applyAlignment="1" applyProtection="1">
      <alignment vertical="top" wrapText="1" readingOrder="1"/>
      <protection locked="0"/>
    </xf>
    <xf numFmtId="168" fontId="23" fillId="0" borderId="11" xfId="0" applyNumberFormat="1" applyFont="1" applyBorder="1" applyAlignment="1" applyProtection="1">
      <alignment horizontal="center" vertical="top" wrapText="1" readingOrder="1"/>
      <protection locked="0"/>
    </xf>
    <xf numFmtId="169" fontId="23" fillId="0" borderId="11" xfId="0" applyNumberFormat="1" applyFont="1" applyBorder="1" applyAlignment="1" applyProtection="1">
      <alignment vertical="top" wrapText="1" readingOrder="1"/>
      <protection locked="0"/>
    </xf>
    <xf numFmtId="0" fontId="23" fillId="0" borderId="11" xfId="0" applyFont="1" applyBorder="1" applyAlignment="1" applyProtection="1">
      <alignment horizontal="center" vertical="top" wrapText="1" readingOrder="1"/>
      <protection locked="0"/>
    </xf>
    <xf numFmtId="0" fontId="24" fillId="0" borderId="11" xfId="0" applyFont="1" applyBorder="1" applyAlignment="1" applyProtection="1">
      <alignment horizontal="center" vertical="top" wrapText="1" readingOrder="1"/>
      <protection locked="0"/>
    </xf>
    <xf numFmtId="14" fontId="24" fillId="0" borderId="12" xfId="0" applyNumberFormat="1" applyFont="1" applyBorder="1" applyAlignment="1" applyProtection="1">
      <alignment horizontal="center" vertical="top" wrapText="1" readingOrder="1"/>
      <protection locked="0"/>
    </xf>
    <xf numFmtId="0" fontId="22" fillId="11" borderId="14" xfId="0" applyFont="1" applyFill="1" applyBorder="1" applyAlignment="1" applyProtection="1">
      <alignment horizontal="center" vertical="center" wrapText="1" readingOrder="1"/>
      <protection locked="0"/>
    </xf>
    <xf numFmtId="0" fontId="22" fillId="11" borderId="15" xfId="0" applyFont="1" applyFill="1" applyBorder="1" applyAlignment="1" applyProtection="1">
      <alignment horizontal="center" vertical="center" wrapText="1" readingOrder="1"/>
      <protection locked="0"/>
    </xf>
    <xf numFmtId="0" fontId="23" fillId="0" borderId="16" xfId="0" applyFont="1" applyBorder="1" applyAlignment="1" applyProtection="1">
      <alignment vertical="top" wrapText="1" readingOrder="1"/>
      <protection locked="0"/>
    </xf>
    <xf numFmtId="168" fontId="23" fillId="0" borderId="16" xfId="0" applyNumberFormat="1" applyFont="1" applyBorder="1" applyAlignment="1" applyProtection="1">
      <alignment horizontal="center" vertical="top" wrapText="1" readingOrder="1"/>
      <protection locked="0"/>
    </xf>
    <xf numFmtId="169" fontId="23" fillId="0" borderId="16" xfId="0" applyNumberFormat="1" applyFont="1" applyBorder="1" applyAlignment="1" applyProtection="1">
      <alignment vertical="top" wrapText="1" readingOrder="1"/>
      <protection locked="0"/>
    </xf>
    <xf numFmtId="0" fontId="23" fillId="0" borderId="16" xfId="0" applyFont="1" applyBorder="1" applyAlignment="1" applyProtection="1">
      <alignment horizontal="center" vertical="top" wrapText="1" readingOrder="1"/>
      <protection locked="0"/>
    </xf>
    <xf numFmtId="0" fontId="24" fillId="0" borderId="16" xfId="0" applyFont="1" applyBorder="1" applyAlignment="1" applyProtection="1">
      <alignment horizontal="center" vertical="top" wrapText="1" readingOrder="1"/>
      <protection locked="0"/>
    </xf>
    <xf numFmtId="14" fontId="24" fillId="0" borderId="17" xfId="0" applyNumberFormat="1" applyFont="1" applyBorder="1" applyAlignment="1" applyProtection="1">
      <alignment horizontal="center" vertical="top" wrapText="1" readingOrder="1"/>
      <protection locked="0"/>
    </xf>
    <xf numFmtId="0" fontId="22" fillId="11" borderId="13" xfId="0" applyFont="1" applyFill="1" applyBorder="1" applyAlignment="1" applyProtection="1">
      <alignment horizontal="center" vertical="center" wrapText="1" readingOrder="1"/>
      <protection locked="0"/>
    </xf>
    <xf numFmtId="0" fontId="22" fillId="12" borderId="14" xfId="0" applyFont="1" applyFill="1" applyBorder="1" applyAlignment="1" applyProtection="1">
      <alignment horizontal="center" vertical="center" wrapText="1" readingOrder="1"/>
      <protection locked="0"/>
    </xf>
    <xf numFmtId="0" fontId="22" fillId="13" borderId="14" xfId="0" applyFont="1" applyFill="1" applyBorder="1" applyAlignment="1" applyProtection="1">
      <alignment horizontal="center" vertical="center" wrapText="1" readingOrder="1"/>
      <protection locked="0"/>
    </xf>
    <xf numFmtId="0" fontId="0" fillId="0" borderId="13" xfId="0" applyBorder="1"/>
    <xf numFmtId="0" fontId="22" fillId="11" borderId="18" xfId="0" applyFont="1" applyFill="1" applyBorder="1" applyAlignment="1" applyProtection="1">
      <alignment horizontal="center" vertical="center" wrapText="1" readingOrder="1"/>
      <protection locked="0"/>
    </xf>
    <xf numFmtId="0" fontId="23" fillId="0" borderId="19" xfId="0" applyFont="1" applyBorder="1" applyAlignment="1" applyProtection="1">
      <alignment horizontal="left" vertical="top" wrapText="1" readingOrder="1"/>
      <protection locked="0"/>
    </xf>
    <xf numFmtId="0" fontId="22" fillId="11" borderId="20" xfId="0" applyFont="1" applyFill="1" applyBorder="1" applyAlignment="1" applyProtection="1">
      <alignment horizontal="center" vertical="center" wrapText="1" readingOrder="1"/>
      <protection locked="0"/>
    </xf>
    <xf numFmtId="0" fontId="23" fillId="0" borderId="21" xfId="0" applyFont="1" applyBorder="1" applyAlignment="1" applyProtection="1">
      <alignment horizontal="left" vertical="top" wrapText="1" readingOrder="1"/>
      <protection locked="0"/>
    </xf>
    <xf numFmtId="0" fontId="0" fillId="0" borderId="20" xfId="0" applyBorder="1"/>
    <xf numFmtId="0" fontId="25" fillId="0" borderId="19" xfId="0" applyFont="1" applyBorder="1" applyAlignment="1" applyProtection="1">
      <alignment horizontal="left" vertical="top" wrapText="1" readingOrder="1"/>
      <protection locked="0"/>
    </xf>
    <xf numFmtId="0" fontId="25" fillId="0" borderId="11" xfId="0" applyFont="1" applyBorder="1" applyAlignment="1" applyProtection="1">
      <alignment vertical="top" wrapText="1" readingOrder="1"/>
      <protection locked="0"/>
    </xf>
    <xf numFmtId="168" fontId="25" fillId="0" borderId="11" xfId="0" applyNumberFormat="1" applyFont="1" applyBorder="1" applyAlignment="1" applyProtection="1">
      <alignment horizontal="center" vertical="top" wrapText="1" readingOrder="1"/>
      <protection locked="0"/>
    </xf>
    <xf numFmtId="169" fontId="25" fillId="0" borderId="11" xfId="0" applyNumberFormat="1" applyFont="1" applyBorder="1" applyAlignment="1" applyProtection="1">
      <alignment vertical="top" wrapText="1" readingOrder="1"/>
      <protection locked="0"/>
    </xf>
    <xf numFmtId="0" fontId="25" fillId="0" borderId="11" xfId="0" applyFont="1" applyBorder="1" applyAlignment="1" applyProtection="1">
      <alignment horizontal="center" vertical="top" wrapText="1" readingOrder="1"/>
      <protection locked="0"/>
    </xf>
    <xf numFmtId="0" fontId="26" fillId="0" borderId="11" xfId="0" applyFont="1" applyBorder="1" applyAlignment="1" applyProtection="1">
      <alignment horizontal="center" vertical="top" wrapText="1" readingOrder="1"/>
      <protection locked="0"/>
    </xf>
    <xf numFmtId="14" fontId="26" fillId="0" borderId="12" xfId="0" applyNumberFormat="1" applyFont="1" applyBorder="1" applyAlignment="1" applyProtection="1">
      <alignment horizontal="center" vertical="top" wrapText="1" readingOrder="1"/>
      <protection locked="0"/>
    </xf>
    <xf numFmtId="4" fontId="23" fillId="14" borderId="11" xfId="0" applyNumberFormat="1" applyFont="1" applyFill="1" applyBorder="1" applyAlignment="1" applyProtection="1">
      <alignment horizontal="center" vertical="top" wrapText="1" readingOrder="1"/>
      <protection locked="0"/>
    </xf>
    <xf numFmtId="0" fontId="23" fillId="14" borderId="16" xfId="0" applyFont="1" applyFill="1" applyBorder="1" applyAlignment="1" applyProtection="1">
      <alignment horizontal="center" vertical="top" wrapText="1" readingOrder="1"/>
      <protection locked="0"/>
    </xf>
    <xf numFmtId="4" fontId="25" fillId="14" borderId="11" xfId="0" applyNumberFormat="1" applyFont="1" applyFill="1" applyBorder="1" applyAlignment="1" applyProtection="1">
      <alignment horizontal="center" vertical="top" wrapText="1" readingOrder="1"/>
      <protection locked="0"/>
    </xf>
    <xf numFmtId="0" fontId="0" fillId="14" borderId="13" xfId="0" applyFill="1" applyBorder="1"/>
    <xf numFmtId="0" fontId="0" fillId="14" borderId="0" xfId="0" applyFill="1"/>
    <xf numFmtId="0" fontId="27" fillId="13" borderId="13" xfId="0" applyFont="1" applyFill="1" applyBorder="1" applyAlignment="1" applyProtection="1">
      <alignment horizontal="center" vertical="center" wrapText="1" readingOrder="1"/>
      <protection locked="0"/>
    </xf>
    <xf numFmtId="0" fontId="29" fillId="14" borderId="13" xfId="0" applyFont="1" applyFill="1" applyBorder="1"/>
    <xf numFmtId="0" fontId="25" fillId="0" borderId="10" xfId="0" applyFont="1" applyBorder="1" applyAlignment="1" applyProtection="1">
      <alignment horizontal="left" vertical="top" wrapText="1" readingOrder="1"/>
      <protection locked="0"/>
    </xf>
    <xf numFmtId="164" fontId="6" fillId="7" borderId="13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4" fontId="6" fillId="7" borderId="13" xfId="0" applyNumberFormat="1" applyFont="1" applyFill="1" applyBorder="1" applyAlignment="1">
      <alignment horizontal="center" vertical="center" wrapText="1"/>
    </xf>
    <xf numFmtId="2" fontId="6" fillId="7" borderId="13" xfId="0" applyNumberFormat="1" applyFont="1" applyFill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164" fontId="9" fillId="7" borderId="13" xfId="0" applyNumberFormat="1" applyFont="1" applyFill="1" applyBorder="1" applyAlignment="1">
      <alignment horizontal="center" vertical="center" wrapText="1"/>
    </xf>
    <xf numFmtId="165" fontId="9" fillId="9" borderId="13" xfId="0" applyNumberFormat="1" applyFont="1" applyFill="1" applyBorder="1" applyAlignment="1">
      <alignment horizontal="center" vertical="center" wrapText="1"/>
    </xf>
    <xf numFmtId="165" fontId="9" fillId="8" borderId="13" xfId="0" applyNumberFormat="1" applyFont="1" applyFill="1" applyBorder="1" applyAlignment="1">
      <alignment horizontal="center" vertical="center" wrapText="1"/>
    </xf>
    <xf numFmtId="165" fontId="9" fillId="10" borderId="13" xfId="0" applyNumberFormat="1" applyFont="1" applyFill="1" applyBorder="1" applyAlignment="1">
      <alignment horizontal="center" vertical="center" wrapText="1"/>
    </xf>
    <xf numFmtId="166" fontId="9" fillId="0" borderId="13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4" fontId="9" fillId="0" borderId="13" xfId="0" applyNumberFormat="1" applyFont="1" applyBorder="1" applyAlignment="1">
      <alignment horizontal="center" vertical="center"/>
    </xf>
    <xf numFmtId="164" fontId="7" fillId="7" borderId="13" xfId="0" applyNumberFormat="1" applyFont="1" applyFill="1" applyBorder="1" applyAlignment="1">
      <alignment horizontal="center" vertical="center" wrapText="1"/>
    </xf>
    <xf numFmtId="164" fontId="6" fillId="7" borderId="22" xfId="0" applyNumberFormat="1" applyFont="1" applyFill="1" applyBorder="1" applyAlignment="1">
      <alignment horizontal="center" vertical="center" wrapText="1"/>
    </xf>
    <xf numFmtId="2" fontId="7" fillId="7" borderId="13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6" fillId="7" borderId="13" xfId="0" applyNumberFormat="1" applyFont="1" applyFill="1" applyBorder="1" applyAlignment="1">
      <alignment horizontal="center" vertical="center" wrapText="1"/>
    </xf>
    <xf numFmtId="2" fontId="6" fillId="7" borderId="13" xfId="0" applyNumberFormat="1" applyFont="1" applyFill="1" applyBorder="1" applyAlignment="1">
      <alignment horizontal="center" vertical="center" wrapText="1"/>
    </xf>
    <xf numFmtId="2" fontId="7" fillId="7" borderId="13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165" fontId="9" fillId="0" borderId="25" xfId="0" applyNumberFormat="1" applyFont="1" applyBorder="1" applyAlignment="1">
      <alignment horizontal="center" vertical="center" wrapText="1"/>
    </xf>
    <xf numFmtId="165" fontId="9" fillId="0" borderId="25" xfId="0" applyNumberFormat="1" applyFont="1" applyBorder="1" applyAlignment="1">
      <alignment horizontal="center" vertical="center" wrapText="1"/>
    </xf>
    <xf numFmtId="167" fontId="17" fillId="2" borderId="13" xfId="0" applyNumberFormat="1" applyFont="1" applyFill="1" applyBorder="1" applyAlignment="1">
      <alignment horizontal="center" vertical="center" wrapText="1"/>
    </xf>
    <xf numFmtId="165" fontId="7" fillId="8" borderId="25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2" fontId="6" fillId="7" borderId="25" xfId="0" applyNumberFormat="1" applyFont="1" applyFill="1" applyBorder="1" applyAlignment="1">
      <alignment horizontal="center" vertical="center" wrapText="1"/>
    </xf>
    <xf numFmtId="0" fontId="0" fillId="0" borderId="26" xfId="0" applyBorder="1" applyAlignment="1">
      <alignment wrapText="1"/>
    </xf>
    <xf numFmtId="0" fontId="0" fillId="0" borderId="20" xfId="0" applyBorder="1" applyAlignment="1">
      <alignment wrapText="1"/>
    </xf>
    <xf numFmtId="2" fontId="7" fillId="8" borderId="2" xfId="0" applyNumberFormat="1" applyFont="1" applyFill="1" applyBorder="1" applyAlignment="1">
      <alignment horizontal="center" vertical="center" wrapText="1"/>
    </xf>
    <xf numFmtId="2" fontId="7" fillId="8" borderId="7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7" borderId="1" xfId="0" applyFont="1" applyFill="1" applyBorder="1" applyAlignment="1">
      <alignment wrapText="1"/>
    </xf>
    <xf numFmtId="0" fontId="6" fillId="7" borderId="1" xfId="0" applyFont="1" applyFill="1" applyBorder="1" applyAlignment="1">
      <alignment vertical="center" wrapText="1"/>
    </xf>
    <xf numFmtId="2" fontId="6" fillId="7" borderId="1" xfId="0" applyNumberFormat="1" applyFont="1" applyFill="1" applyBorder="1" applyAlignment="1">
      <alignment horizontal="center" vertical="center" wrapText="1"/>
    </xf>
    <xf numFmtId="2" fontId="6" fillId="7" borderId="2" xfId="0" applyNumberFormat="1" applyFont="1" applyFill="1" applyBorder="1" applyAlignment="1">
      <alignment horizontal="center" vertical="center" wrapText="1"/>
    </xf>
    <xf numFmtId="2" fontId="6" fillId="7" borderId="7" xfId="0" applyNumberFormat="1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wrapText="1"/>
    </xf>
    <xf numFmtId="0" fontId="7" fillId="7" borderId="13" xfId="0" applyFont="1" applyFill="1" applyBorder="1" applyAlignment="1">
      <alignment vertical="center" wrapText="1"/>
    </xf>
    <xf numFmtId="2" fontId="7" fillId="7" borderId="2" xfId="0" applyNumberFormat="1" applyFont="1" applyFill="1" applyBorder="1" applyAlignment="1">
      <alignment horizontal="center" vertical="center" wrapText="1"/>
    </xf>
    <xf numFmtId="2" fontId="7" fillId="7" borderId="7" xfId="0" applyNumberFormat="1" applyFont="1" applyFill="1" applyBorder="1" applyAlignment="1">
      <alignment horizontal="center" vertical="center" wrapText="1"/>
    </xf>
    <xf numFmtId="2" fontId="7" fillId="7" borderId="13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wrapText="1"/>
    </xf>
    <xf numFmtId="165" fontId="9" fillId="4" borderId="1" xfId="0" applyNumberFormat="1" applyFont="1" applyFill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165" fontId="5" fillId="9" borderId="13" xfId="0" applyNumberFormat="1" applyFont="1" applyFill="1" applyBorder="1" applyAlignment="1">
      <alignment horizontal="center" vertical="center" wrapText="1"/>
    </xf>
    <xf numFmtId="165" fontId="9" fillId="0" borderId="13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165" fontId="9" fillId="0" borderId="25" xfId="0" applyNumberFormat="1" applyFont="1" applyBorder="1" applyAlignment="1">
      <alignment horizontal="center" vertical="center" wrapText="1"/>
    </xf>
    <xf numFmtId="165" fontId="9" fillId="0" borderId="26" xfId="0" applyNumberFormat="1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wrapText="1"/>
    </xf>
    <xf numFmtId="0" fontId="0" fillId="0" borderId="0" xfId="0" applyAlignment="1"/>
    <xf numFmtId="0" fontId="5" fillId="7" borderId="9" xfId="0" applyFont="1" applyFill="1" applyBorder="1" applyAlignment="1">
      <alignment vertical="center" wrapText="1"/>
    </xf>
    <xf numFmtId="0" fontId="0" fillId="0" borderId="9" xfId="0" applyBorder="1" applyAlignment="1">
      <alignment vertical="center"/>
    </xf>
    <xf numFmtId="165" fontId="5" fillId="9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10" fillId="2" borderId="1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wrapText="1"/>
    </xf>
    <xf numFmtId="0" fontId="7" fillId="7" borderId="6" xfId="0" applyFont="1" applyFill="1" applyBorder="1" applyAlignment="1">
      <alignment wrapText="1"/>
    </xf>
    <xf numFmtId="0" fontId="0" fillId="0" borderId="6" xfId="0" applyBorder="1" applyAlignment="1"/>
    <xf numFmtId="0" fontId="6" fillId="0" borderId="5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165" fontId="6" fillId="7" borderId="13" xfId="0" applyNumberFormat="1" applyFont="1" applyFill="1" applyBorder="1" applyAlignment="1">
      <alignment horizontal="center" vertical="center" wrapText="1"/>
    </xf>
    <xf numFmtId="165" fontId="7" fillId="8" borderId="13" xfId="0" applyNumberFormat="1" applyFont="1" applyFill="1" applyBorder="1" applyAlignment="1">
      <alignment horizontal="center" vertical="center" wrapText="1"/>
    </xf>
    <xf numFmtId="164" fontId="6" fillId="7" borderId="25" xfId="0" applyNumberFormat="1" applyFont="1" applyFill="1" applyBorder="1" applyAlignment="1">
      <alignment horizontal="center" vertical="center" wrapText="1"/>
    </xf>
    <xf numFmtId="0" fontId="6" fillId="7" borderId="13" xfId="0" applyFont="1" applyFill="1" applyBorder="1" applyAlignment="1">
      <alignment wrapText="1"/>
    </xf>
    <xf numFmtId="0" fontId="6" fillId="7" borderId="25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7" borderId="13" xfId="0" applyFont="1" applyFill="1" applyBorder="1" applyAlignment="1">
      <alignment vertical="center" wrapText="1"/>
    </xf>
    <xf numFmtId="2" fontId="6" fillId="7" borderId="13" xfId="0" applyNumberFormat="1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vertical="center" wrapText="1"/>
    </xf>
    <xf numFmtId="164" fontId="6" fillId="7" borderId="4" xfId="0" applyNumberFormat="1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wrapText="1"/>
    </xf>
    <xf numFmtId="0" fontId="6" fillId="7" borderId="27" xfId="0" applyFont="1" applyFill="1" applyBorder="1" applyAlignment="1">
      <alignment wrapText="1"/>
    </xf>
    <xf numFmtId="0" fontId="6" fillId="7" borderId="22" xfId="0" applyFont="1" applyFill="1" applyBorder="1" applyAlignment="1">
      <alignment wrapText="1"/>
    </xf>
    <xf numFmtId="0" fontId="6" fillId="7" borderId="25" xfId="0" applyFont="1" applyFill="1" applyBorder="1" applyAlignment="1">
      <alignment wrapText="1"/>
    </xf>
    <xf numFmtId="0" fontId="6" fillId="7" borderId="26" xfId="0" applyFont="1" applyFill="1" applyBorder="1" applyAlignment="1">
      <alignment wrapText="1"/>
    </xf>
    <xf numFmtId="0" fontId="6" fillId="7" borderId="20" xfId="0" applyFont="1" applyFill="1" applyBorder="1" applyAlignment="1">
      <alignment wrapText="1"/>
    </xf>
    <xf numFmtId="0" fontId="6" fillId="7" borderId="20" xfId="0" applyFont="1" applyFill="1" applyBorder="1" applyAlignment="1">
      <alignment vertical="center" wrapText="1"/>
    </xf>
    <xf numFmtId="164" fontId="7" fillId="8" borderId="25" xfId="0" applyNumberFormat="1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vertical="center" wrapText="1"/>
    </xf>
    <xf numFmtId="164" fontId="7" fillId="7" borderId="25" xfId="0" applyNumberFormat="1" applyFont="1" applyFill="1" applyBorder="1" applyAlignment="1">
      <alignment horizontal="center" vertical="center" wrapText="1"/>
    </xf>
    <xf numFmtId="165" fontId="7" fillId="7" borderId="13" xfId="0" applyNumberFormat="1" applyFont="1" applyFill="1" applyBorder="1" applyAlignment="1">
      <alignment horizontal="center" vertical="center" wrapText="1"/>
    </xf>
    <xf numFmtId="164" fontId="6" fillId="7" borderId="20" xfId="0" applyNumberFormat="1" applyFont="1" applyFill="1" applyBorder="1" applyAlignment="1">
      <alignment horizontal="center" vertical="center" wrapText="1"/>
    </xf>
    <xf numFmtId="0" fontId="6" fillId="7" borderId="22" xfId="0" applyFont="1" applyFill="1" applyBorder="1" applyAlignment="1">
      <alignment vertical="center" wrapText="1"/>
    </xf>
    <xf numFmtId="2" fontId="6" fillId="7" borderId="22" xfId="0" applyNumberFormat="1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wrapText="1"/>
    </xf>
    <xf numFmtId="0" fontId="7" fillId="7" borderId="26" xfId="0" applyFont="1" applyFill="1" applyBorder="1" applyAlignment="1">
      <alignment wrapText="1"/>
    </xf>
    <xf numFmtId="0" fontId="7" fillId="7" borderId="20" xfId="0" applyFont="1" applyFill="1" applyBorder="1" applyAlignment="1">
      <alignment wrapText="1"/>
    </xf>
    <xf numFmtId="2" fontId="7" fillId="7" borderId="25" xfId="0" applyNumberFormat="1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vertical="center" wrapText="1"/>
    </xf>
    <xf numFmtId="164" fontId="7" fillId="7" borderId="20" xfId="0" applyNumberFormat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wrapText="1"/>
    </xf>
    <xf numFmtId="0" fontId="6" fillId="0" borderId="25" xfId="0" applyFont="1" applyBorder="1" applyAlignment="1">
      <alignment vertical="center" wrapText="1"/>
    </xf>
    <xf numFmtId="164" fontId="6" fillId="0" borderId="25" xfId="0" applyNumberFormat="1" applyFont="1" applyBorder="1" applyAlignment="1">
      <alignment horizontal="center" vertical="center" wrapText="1"/>
    </xf>
    <xf numFmtId="165" fontId="6" fillId="7" borderId="25" xfId="0" applyNumberFormat="1" applyFont="1" applyFill="1" applyBorder="1" applyAlignment="1">
      <alignment horizontal="center" vertical="center" wrapText="1"/>
    </xf>
    <xf numFmtId="165" fontId="6" fillId="7" borderId="20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28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146"/>
  <sheetViews>
    <sheetView tabSelected="1" topLeftCell="A86" zoomScale="80" zoomScaleNormal="80" workbookViewId="0">
      <selection activeCell="B88" sqref="B88:C90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8554687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6" ht="39.75" customHeight="1">
      <c r="A1" s="164" t="s">
        <v>44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6" ht="349.5" customHeight="1">
      <c r="A2" s="165" t="s">
        <v>55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6" ht="55.5" customHeight="1">
      <c r="A3" s="2" t="s">
        <v>0</v>
      </c>
      <c r="B3" s="166" t="s">
        <v>1</v>
      </c>
      <c r="C3" s="166"/>
      <c r="D3" s="166" t="s">
        <v>2</v>
      </c>
      <c r="E3" s="166"/>
      <c r="F3" s="166"/>
      <c r="G3" s="166"/>
      <c r="H3" s="166"/>
      <c r="I3" s="166" t="s">
        <v>3</v>
      </c>
      <c r="J3" s="166"/>
      <c r="K3" s="166" t="s">
        <v>4</v>
      </c>
      <c r="L3" s="166"/>
      <c r="M3" s="166" t="s">
        <v>5</v>
      </c>
      <c r="N3" s="166"/>
      <c r="O3" s="47" t="s">
        <v>6</v>
      </c>
    </row>
    <row r="4" spans="1:16" ht="33.75" customHeight="1">
      <c r="A4" s="122">
        <v>1</v>
      </c>
      <c r="B4" s="130" t="s">
        <v>331</v>
      </c>
      <c r="C4" s="130"/>
      <c r="D4" s="130" t="s">
        <v>332</v>
      </c>
      <c r="E4" s="130"/>
      <c r="F4" s="130"/>
      <c r="G4" s="130"/>
      <c r="H4" s="130"/>
      <c r="I4" s="131" t="s">
        <v>333</v>
      </c>
      <c r="J4" s="131"/>
      <c r="K4" s="132">
        <v>201.12</v>
      </c>
      <c r="L4" s="132"/>
      <c r="M4" s="133">
        <f>K4/O4</f>
        <v>1.3408</v>
      </c>
      <c r="N4" s="134"/>
      <c r="O4" s="44">
        <v>150</v>
      </c>
    </row>
    <row r="5" spans="1:16" ht="33.75" customHeight="1">
      <c r="A5" s="123"/>
      <c r="B5" s="117"/>
      <c r="C5" s="118"/>
      <c r="D5" s="118"/>
      <c r="E5" s="118"/>
      <c r="F5" s="118"/>
      <c r="G5" s="118"/>
      <c r="H5" s="118"/>
      <c r="I5" s="118"/>
      <c r="J5" s="118"/>
      <c r="K5" s="118"/>
      <c r="L5" s="119"/>
      <c r="M5" s="120">
        <v>1.34</v>
      </c>
      <c r="N5" s="121"/>
      <c r="O5" s="105"/>
    </row>
    <row r="6" spans="1:16" ht="59.25" customHeight="1">
      <c r="A6" s="124">
        <v>2</v>
      </c>
      <c r="B6" s="130" t="s">
        <v>339</v>
      </c>
      <c r="C6" s="130"/>
      <c r="D6" s="130" t="s">
        <v>340</v>
      </c>
      <c r="E6" s="130"/>
      <c r="F6" s="130"/>
      <c r="G6" s="130"/>
      <c r="H6" s="130"/>
      <c r="I6" s="131" t="s">
        <v>341</v>
      </c>
      <c r="J6" s="131"/>
      <c r="K6" s="132">
        <v>493.7</v>
      </c>
      <c r="L6" s="132"/>
      <c r="M6" s="133">
        <f t="shared" ref="M6:M11" si="0">K6/O6</f>
        <v>4.9370000000000003</v>
      </c>
      <c r="N6" s="134"/>
      <c r="O6" s="44">
        <v>100</v>
      </c>
    </row>
    <row r="7" spans="1:16" ht="57.75" customHeight="1">
      <c r="A7" s="125"/>
      <c r="B7" s="135" t="s">
        <v>342</v>
      </c>
      <c r="C7" s="135"/>
      <c r="D7" s="135" t="s">
        <v>344</v>
      </c>
      <c r="E7" s="135"/>
      <c r="F7" s="135"/>
      <c r="G7" s="135"/>
      <c r="H7" s="135"/>
      <c r="I7" s="136" t="s">
        <v>343</v>
      </c>
      <c r="J7" s="136"/>
      <c r="K7" s="139">
        <v>419.68</v>
      </c>
      <c r="L7" s="139"/>
      <c r="M7" s="137">
        <f t="shared" si="0"/>
        <v>4.1967999999999996</v>
      </c>
      <c r="N7" s="138"/>
      <c r="O7" s="101">
        <v>100</v>
      </c>
      <c r="P7" s="1" t="s">
        <v>345</v>
      </c>
    </row>
    <row r="8" spans="1:16" ht="34.5" customHeight="1">
      <c r="A8" s="126"/>
      <c r="B8" s="117"/>
      <c r="C8" s="118"/>
      <c r="D8" s="118"/>
      <c r="E8" s="118"/>
      <c r="F8" s="118"/>
      <c r="G8" s="118"/>
      <c r="H8" s="118"/>
      <c r="I8" s="118"/>
      <c r="J8" s="118"/>
      <c r="K8" s="118"/>
      <c r="L8" s="119"/>
      <c r="M8" s="120">
        <v>4.9400000000000004</v>
      </c>
      <c r="N8" s="121"/>
      <c r="O8" s="87"/>
    </row>
    <row r="9" spans="1:16" ht="39.75" customHeight="1">
      <c r="A9" s="124">
        <v>3</v>
      </c>
      <c r="B9" s="195" t="s">
        <v>334</v>
      </c>
      <c r="C9" s="195"/>
      <c r="D9" s="195" t="s">
        <v>337</v>
      </c>
      <c r="E9" s="195"/>
      <c r="F9" s="195"/>
      <c r="G9" s="195"/>
      <c r="H9" s="195"/>
      <c r="I9" s="200" t="s">
        <v>336</v>
      </c>
      <c r="J9" s="200"/>
      <c r="K9" s="201">
        <v>112.15</v>
      </c>
      <c r="L9" s="201"/>
      <c r="M9" s="133">
        <f t="shared" si="0"/>
        <v>37.383333333333333</v>
      </c>
      <c r="N9" s="134"/>
      <c r="O9" s="90">
        <v>3</v>
      </c>
    </row>
    <row r="10" spans="1:16" ht="39.75" customHeight="1">
      <c r="A10" s="127"/>
      <c r="B10" s="117"/>
      <c r="C10" s="118"/>
      <c r="D10" s="118"/>
      <c r="E10" s="118"/>
      <c r="F10" s="118"/>
      <c r="G10" s="118"/>
      <c r="H10" s="118"/>
      <c r="I10" s="118"/>
      <c r="J10" s="118"/>
      <c r="K10" s="118"/>
      <c r="L10" s="119"/>
      <c r="M10" s="120">
        <v>37.380000000000003</v>
      </c>
      <c r="N10" s="121"/>
      <c r="O10" s="105"/>
    </row>
    <row r="11" spans="1:16" ht="39.75" customHeight="1">
      <c r="A11" s="124">
        <v>4</v>
      </c>
      <c r="B11" s="195" t="s">
        <v>334</v>
      </c>
      <c r="C11" s="195"/>
      <c r="D11" s="195" t="s">
        <v>338</v>
      </c>
      <c r="E11" s="195"/>
      <c r="F11" s="195"/>
      <c r="G11" s="195"/>
      <c r="H11" s="195"/>
      <c r="I11" s="200" t="s">
        <v>336</v>
      </c>
      <c r="J11" s="200"/>
      <c r="K11" s="201">
        <v>216.64</v>
      </c>
      <c r="L11" s="201"/>
      <c r="M11" s="133">
        <f t="shared" si="0"/>
        <v>28.885333333333332</v>
      </c>
      <c r="N11" s="134"/>
      <c r="O11" s="90">
        <v>7.5</v>
      </c>
    </row>
    <row r="12" spans="1:16" ht="39.75" customHeight="1">
      <c r="A12" s="127"/>
      <c r="B12" s="117"/>
      <c r="C12" s="118"/>
      <c r="D12" s="118"/>
      <c r="E12" s="118"/>
      <c r="F12" s="118"/>
      <c r="G12" s="118"/>
      <c r="H12" s="118"/>
      <c r="I12" s="118"/>
      <c r="J12" s="118"/>
      <c r="K12" s="118"/>
      <c r="L12" s="119"/>
      <c r="M12" s="120">
        <v>28.89</v>
      </c>
      <c r="N12" s="121"/>
      <c r="O12" s="105"/>
    </row>
    <row r="13" spans="1:16" ht="39.75" customHeight="1">
      <c r="A13" s="124">
        <v>5</v>
      </c>
      <c r="B13" s="195" t="s">
        <v>334</v>
      </c>
      <c r="C13" s="195"/>
      <c r="D13" s="195" t="s">
        <v>335</v>
      </c>
      <c r="E13" s="195"/>
      <c r="F13" s="195"/>
      <c r="G13" s="195"/>
      <c r="H13" s="195"/>
      <c r="I13" s="200" t="s">
        <v>336</v>
      </c>
      <c r="J13" s="200"/>
      <c r="K13" s="201">
        <v>393</v>
      </c>
      <c r="L13" s="201"/>
      <c r="M13" s="133">
        <f t="shared" ref="M13" si="1">K13/O13</f>
        <v>26.2</v>
      </c>
      <c r="N13" s="134"/>
      <c r="O13" s="90">
        <v>15</v>
      </c>
    </row>
    <row r="14" spans="1:16" ht="39.75" customHeight="1">
      <c r="A14" s="127"/>
      <c r="B14" s="117"/>
      <c r="C14" s="118"/>
      <c r="D14" s="118"/>
      <c r="E14" s="118"/>
      <c r="F14" s="118"/>
      <c r="G14" s="118"/>
      <c r="H14" s="118"/>
      <c r="I14" s="118"/>
      <c r="J14" s="118"/>
      <c r="K14" s="118"/>
      <c r="L14" s="119"/>
      <c r="M14" s="120">
        <v>26.2</v>
      </c>
      <c r="N14" s="121"/>
      <c r="O14" s="105"/>
    </row>
    <row r="15" spans="1:16" ht="51" customHeight="1">
      <c r="A15" s="128"/>
      <c r="B15" s="195" t="s">
        <v>370</v>
      </c>
      <c r="C15" s="195"/>
      <c r="D15" s="195" t="s">
        <v>371</v>
      </c>
      <c r="E15" s="195"/>
      <c r="F15" s="195"/>
      <c r="G15" s="195"/>
      <c r="H15" s="195"/>
      <c r="I15" s="196" t="s">
        <v>379</v>
      </c>
      <c r="J15" s="196"/>
      <c r="K15" s="194">
        <v>108.8</v>
      </c>
      <c r="L15" s="194"/>
      <c r="M15" s="192">
        <f t="shared" ref="M15:M16" si="2">K15/O15</f>
        <v>1.0880000000000001</v>
      </c>
      <c r="N15" s="192"/>
      <c r="O15" s="90">
        <v>100</v>
      </c>
    </row>
    <row r="16" spans="1:16" ht="51" customHeight="1">
      <c r="A16" s="129"/>
      <c r="B16" s="195" t="s">
        <v>94</v>
      </c>
      <c r="C16" s="195"/>
      <c r="D16" s="195" t="s">
        <v>353</v>
      </c>
      <c r="E16" s="195"/>
      <c r="F16" s="195"/>
      <c r="G16" s="195"/>
      <c r="H16" s="195"/>
      <c r="I16" s="196" t="s">
        <v>380</v>
      </c>
      <c r="J16" s="196"/>
      <c r="K16" s="194">
        <v>42.56</v>
      </c>
      <c r="L16" s="194"/>
      <c r="M16" s="192">
        <f t="shared" si="2"/>
        <v>0.42560000000000003</v>
      </c>
      <c r="N16" s="192"/>
      <c r="O16" s="90">
        <v>100</v>
      </c>
    </row>
    <row r="17" spans="1:16" ht="51" customHeight="1">
      <c r="A17" s="129"/>
      <c r="B17" s="195" t="s">
        <v>347</v>
      </c>
      <c r="C17" s="195"/>
      <c r="D17" s="195" t="s">
        <v>348</v>
      </c>
      <c r="E17" s="195"/>
      <c r="F17" s="195"/>
      <c r="G17" s="195"/>
      <c r="H17" s="195"/>
      <c r="I17" s="196" t="s">
        <v>349</v>
      </c>
      <c r="J17" s="196"/>
      <c r="K17" s="194">
        <v>39.909999999999997</v>
      </c>
      <c r="L17" s="194"/>
      <c r="M17" s="192">
        <f>K17/O17</f>
        <v>0.39909999999999995</v>
      </c>
      <c r="N17" s="192"/>
      <c r="O17" s="90">
        <v>100</v>
      </c>
      <c r="P17" s="1" t="s">
        <v>321</v>
      </c>
    </row>
    <row r="18" spans="1:16" ht="65.25" customHeight="1">
      <c r="A18" s="129"/>
      <c r="B18" s="204" t="s">
        <v>350</v>
      </c>
      <c r="C18" s="205"/>
      <c r="D18" s="206" t="s">
        <v>351</v>
      </c>
      <c r="E18" s="206"/>
      <c r="F18" s="206"/>
      <c r="G18" s="206"/>
      <c r="H18" s="206"/>
      <c r="I18" s="202" t="s">
        <v>352</v>
      </c>
      <c r="J18" s="202"/>
      <c r="K18" s="203">
        <v>97</v>
      </c>
      <c r="L18" s="203"/>
      <c r="M18" s="192">
        <f t="shared" ref="M18:M19" si="3">K18/O18</f>
        <v>0.97</v>
      </c>
      <c r="N18" s="192"/>
      <c r="O18" s="102">
        <v>100</v>
      </c>
    </row>
    <row r="19" spans="1:16" ht="51" customHeight="1">
      <c r="A19" s="129"/>
      <c r="B19" s="195" t="s">
        <v>56</v>
      </c>
      <c r="C19" s="195"/>
      <c r="D19" s="195" t="s">
        <v>354</v>
      </c>
      <c r="E19" s="195"/>
      <c r="F19" s="195"/>
      <c r="G19" s="195"/>
      <c r="H19" s="195"/>
      <c r="I19" s="196" t="s">
        <v>355</v>
      </c>
      <c r="J19" s="196"/>
      <c r="K19" s="194">
        <v>837.48</v>
      </c>
      <c r="L19" s="194"/>
      <c r="M19" s="192">
        <f t="shared" si="3"/>
        <v>0.83748</v>
      </c>
      <c r="N19" s="192"/>
      <c r="O19" s="90">
        <v>1000</v>
      </c>
    </row>
    <row r="20" spans="1:16" ht="78" customHeight="1">
      <c r="A20" s="129"/>
      <c r="B20" s="195" t="s">
        <v>356</v>
      </c>
      <c r="C20" s="195"/>
      <c r="D20" s="195" t="s">
        <v>357</v>
      </c>
      <c r="E20" s="195"/>
      <c r="F20" s="195"/>
      <c r="G20" s="195"/>
      <c r="H20" s="195"/>
      <c r="I20" s="196" t="s">
        <v>358</v>
      </c>
      <c r="J20" s="196"/>
      <c r="K20" s="194">
        <v>115.6</v>
      </c>
      <c r="L20" s="194"/>
      <c r="M20" s="192">
        <f>K20/O20</f>
        <v>1.1559999999999999</v>
      </c>
      <c r="N20" s="192"/>
      <c r="O20" s="90">
        <v>100</v>
      </c>
    </row>
    <row r="21" spans="1:16" ht="98.25" customHeight="1">
      <c r="A21" s="129"/>
      <c r="B21" s="195" t="s">
        <v>359</v>
      </c>
      <c r="C21" s="195"/>
      <c r="D21" s="195" t="s">
        <v>360</v>
      </c>
      <c r="E21" s="195"/>
      <c r="F21" s="195"/>
      <c r="G21" s="195"/>
      <c r="H21" s="195"/>
      <c r="I21" s="196" t="s">
        <v>361</v>
      </c>
      <c r="J21" s="196"/>
      <c r="K21" s="194">
        <v>114.56</v>
      </c>
      <c r="L21" s="194"/>
      <c r="M21" s="192">
        <f t="shared" ref="M21:M27" si="4">K21/O21</f>
        <v>1.1456</v>
      </c>
      <c r="N21" s="192"/>
      <c r="O21" s="90">
        <v>100</v>
      </c>
    </row>
    <row r="22" spans="1:16" ht="69" customHeight="1">
      <c r="A22" s="129"/>
      <c r="B22" s="195" t="s">
        <v>362</v>
      </c>
      <c r="C22" s="195"/>
      <c r="D22" s="195" t="s">
        <v>363</v>
      </c>
      <c r="E22" s="195"/>
      <c r="F22" s="195"/>
      <c r="G22" s="195"/>
      <c r="H22" s="195"/>
      <c r="I22" s="196" t="s">
        <v>364</v>
      </c>
      <c r="J22" s="196"/>
      <c r="K22" s="194">
        <v>148.44999999999999</v>
      </c>
      <c r="L22" s="194"/>
      <c r="M22" s="192">
        <f t="shared" si="4"/>
        <v>1.4844999999999999</v>
      </c>
      <c r="N22" s="192"/>
      <c r="O22" s="90">
        <v>100</v>
      </c>
    </row>
    <row r="23" spans="1:16" ht="51" customHeight="1">
      <c r="A23" s="129"/>
      <c r="B23" s="195" t="s">
        <v>365</v>
      </c>
      <c r="C23" s="195"/>
      <c r="D23" s="195" t="s">
        <v>348</v>
      </c>
      <c r="E23" s="195"/>
      <c r="F23" s="195"/>
      <c r="G23" s="195"/>
      <c r="H23" s="195"/>
      <c r="I23" s="196" t="s">
        <v>366</v>
      </c>
      <c r="J23" s="196"/>
      <c r="K23" s="194">
        <v>36.36</v>
      </c>
      <c r="L23" s="194"/>
      <c r="M23" s="192">
        <f t="shared" si="4"/>
        <v>0.36359999999999998</v>
      </c>
      <c r="N23" s="192"/>
      <c r="O23" s="90">
        <v>100</v>
      </c>
      <c r="P23" s="1" t="s">
        <v>321</v>
      </c>
    </row>
    <row r="24" spans="1:16" ht="51" customHeight="1">
      <c r="A24" s="129"/>
      <c r="B24" s="195" t="s">
        <v>367</v>
      </c>
      <c r="C24" s="195"/>
      <c r="D24" s="195" t="s">
        <v>368</v>
      </c>
      <c r="E24" s="195"/>
      <c r="F24" s="195"/>
      <c r="G24" s="195"/>
      <c r="H24" s="195"/>
      <c r="I24" s="196" t="s">
        <v>369</v>
      </c>
      <c r="J24" s="196"/>
      <c r="K24" s="194">
        <v>90</v>
      </c>
      <c r="L24" s="194"/>
      <c r="M24" s="192">
        <f t="shared" si="4"/>
        <v>0.9</v>
      </c>
      <c r="N24" s="192"/>
      <c r="O24" s="90">
        <v>100</v>
      </c>
    </row>
    <row r="25" spans="1:16" ht="51" customHeight="1">
      <c r="A25" s="129"/>
      <c r="B25" s="135" t="s">
        <v>365</v>
      </c>
      <c r="C25" s="135"/>
      <c r="D25" s="135" t="s">
        <v>372</v>
      </c>
      <c r="E25" s="135"/>
      <c r="F25" s="135"/>
      <c r="G25" s="135"/>
      <c r="H25" s="135"/>
      <c r="I25" s="212" t="s">
        <v>373</v>
      </c>
      <c r="J25" s="212"/>
      <c r="K25" s="213">
        <v>36.36</v>
      </c>
      <c r="L25" s="213"/>
      <c r="M25" s="214">
        <f t="shared" si="4"/>
        <v>0.36359999999999998</v>
      </c>
      <c r="N25" s="214"/>
      <c r="O25" s="101">
        <v>100</v>
      </c>
    </row>
    <row r="26" spans="1:16" ht="51" customHeight="1">
      <c r="A26" s="129"/>
      <c r="B26" s="195" t="s">
        <v>374</v>
      </c>
      <c r="C26" s="195"/>
      <c r="D26" s="195" t="s">
        <v>375</v>
      </c>
      <c r="E26" s="195"/>
      <c r="F26" s="195"/>
      <c r="G26" s="195"/>
      <c r="H26" s="195"/>
      <c r="I26" s="196" t="s">
        <v>376</v>
      </c>
      <c r="J26" s="196"/>
      <c r="K26" s="194">
        <v>97</v>
      </c>
      <c r="L26" s="194"/>
      <c r="M26" s="192">
        <f t="shared" si="4"/>
        <v>0.97</v>
      </c>
      <c r="N26" s="192"/>
      <c r="O26" s="90">
        <v>100</v>
      </c>
    </row>
    <row r="27" spans="1:16" ht="72" customHeight="1">
      <c r="A27" s="129"/>
      <c r="B27" s="195" t="s">
        <v>377</v>
      </c>
      <c r="C27" s="195"/>
      <c r="D27" s="195" t="s">
        <v>375</v>
      </c>
      <c r="E27" s="195"/>
      <c r="F27" s="195"/>
      <c r="G27" s="195"/>
      <c r="H27" s="195"/>
      <c r="I27" s="196" t="s">
        <v>378</v>
      </c>
      <c r="J27" s="196"/>
      <c r="K27" s="194">
        <v>95.85</v>
      </c>
      <c r="L27" s="194"/>
      <c r="M27" s="192">
        <f t="shared" si="4"/>
        <v>0.95849999999999991</v>
      </c>
      <c r="N27" s="192"/>
      <c r="O27" s="90">
        <v>100</v>
      </c>
    </row>
    <row r="28" spans="1:16" ht="27.75" customHeight="1">
      <c r="A28" s="127"/>
      <c r="B28" s="207"/>
      <c r="C28" s="208"/>
      <c r="D28" s="118"/>
      <c r="E28" s="118"/>
      <c r="F28" s="118"/>
      <c r="G28" s="118"/>
      <c r="H28" s="118"/>
      <c r="I28" s="118"/>
      <c r="J28" s="119"/>
      <c r="K28" s="211"/>
      <c r="L28" s="211"/>
      <c r="M28" s="193">
        <v>0.36</v>
      </c>
      <c r="N28" s="193"/>
      <c r="O28" s="90"/>
    </row>
    <row r="29" spans="1:16" ht="62.25" customHeight="1">
      <c r="A29" s="128"/>
      <c r="B29" s="195" t="s">
        <v>384</v>
      </c>
      <c r="C29" s="195"/>
      <c r="D29" s="207" t="s">
        <v>385</v>
      </c>
      <c r="E29" s="208"/>
      <c r="F29" s="208"/>
      <c r="G29" s="208"/>
      <c r="H29" s="209"/>
      <c r="I29" s="196" t="s">
        <v>386</v>
      </c>
      <c r="J29" s="196"/>
      <c r="K29" s="117">
        <v>564</v>
      </c>
      <c r="L29" s="117"/>
      <c r="M29" s="192">
        <f t="shared" ref="M29:M58" si="5">K29/O29</f>
        <v>112.8</v>
      </c>
      <c r="N29" s="192"/>
      <c r="O29" s="90">
        <v>5</v>
      </c>
    </row>
    <row r="30" spans="1:16" ht="59.25" customHeight="1">
      <c r="A30" s="129"/>
      <c r="B30" s="195" t="s">
        <v>387</v>
      </c>
      <c r="C30" s="195"/>
      <c r="D30" s="207" t="s">
        <v>388</v>
      </c>
      <c r="E30" s="208"/>
      <c r="F30" s="208"/>
      <c r="G30" s="208"/>
      <c r="H30" s="209"/>
      <c r="I30" s="196" t="s">
        <v>389</v>
      </c>
      <c r="J30" s="196"/>
      <c r="K30" s="117">
        <v>12264.81</v>
      </c>
      <c r="L30" s="117"/>
      <c r="M30" s="192">
        <f t="shared" si="5"/>
        <v>122.6481</v>
      </c>
      <c r="N30" s="192"/>
      <c r="O30" s="90">
        <v>100</v>
      </c>
    </row>
    <row r="31" spans="1:16" ht="63.75" customHeight="1">
      <c r="A31" s="129"/>
      <c r="B31" s="195" t="s">
        <v>390</v>
      </c>
      <c r="C31" s="195"/>
      <c r="D31" s="207" t="s">
        <v>391</v>
      </c>
      <c r="E31" s="208"/>
      <c r="F31" s="208"/>
      <c r="G31" s="208"/>
      <c r="H31" s="209"/>
      <c r="I31" s="196" t="s">
        <v>392</v>
      </c>
      <c r="J31" s="196"/>
      <c r="K31" s="117">
        <v>98</v>
      </c>
      <c r="L31" s="117"/>
      <c r="M31" s="192">
        <f t="shared" si="5"/>
        <v>98</v>
      </c>
      <c r="N31" s="192"/>
      <c r="O31" s="90">
        <v>1</v>
      </c>
    </row>
    <row r="32" spans="1:16" ht="59.25" customHeight="1">
      <c r="A32" s="129"/>
      <c r="B32" s="195" t="s">
        <v>393</v>
      </c>
      <c r="C32" s="195"/>
      <c r="D32" s="207" t="s">
        <v>394</v>
      </c>
      <c r="E32" s="208"/>
      <c r="F32" s="208"/>
      <c r="G32" s="208"/>
      <c r="H32" s="209"/>
      <c r="I32" s="196" t="s">
        <v>395</v>
      </c>
      <c r="J32" s="196"/>
      <c r="K32" s="117">
        <v>1800</v>
      </c>
      <c r="L32" s="117"/>
      <c r="M32" s="192">
        <f t="shared" si="5"/>
        <v>180</v>
      </c>
      <c r="N32" s="192"/>
      <c r="O32" s="90">
        <v>10</v>
      </c>
    </row>
    <row r="33" spans="1:15" ht="41.25" customHeight="1">
      <c r="A33" s="129"/>
      <c r="B33" s="195" t="s">
        <v>382</v>
      </c>
      <c r="C33" s="195"/>
      <c r="D33" s="207" t="s">
        <v>391</v>
      </c>
      <c r="E33" s="208"/>
      <c r="F33" s="208"/>
      <c r="G33" s="208"/>
      <c r="H33" s="209"/>
      <c r="I33" s="196" t="s">
        <v>396</v>
      </c>
      <c r="J33" s="196"/>
      <c r="K33" s="117">
        <v>29.68</v>
      </c>
      <c r="L33" s="117"/>
      <c r="M33" s="192">
        <f t="shared" si="5"/>
        <v>29.68</v>
      </c>
      <c r="N33" s="192"/>
      <c r="O33" s="90">
        <v>1</v>
      </c>
    </row>
    <row r="34" spans="1:15" ht="75.75" customHeight="1">
      <c r="A34" s="129"/>
      <c r="B34" s="195" t="s">
        <v>397</v>
      </c>
      <c r="C34" s="195"/>
      <c r="D34" s="207" t="s">
        <v>398</v>
      </c>
      <c r="E34" s="208"/>
      <c r="F34" s="208"/>
      <c r="G34" s="208"/>
      <c r="H34" s="209"/>
      <c r="I34" s="196" t="s">
        <v>399</v>
      </c>
      <c r="J34" s="196"/>
      <c r="K34" s="117">
        <v>132.79</v>
      </c>
      <c r="L34" s="117"/>
      <c r="M34" s="192">
        <f t="shared" si="5"/>
        <v>132.79</v>
      </c>
      <c r="N34" s="192"/>
      <c r="O34" s="90">
        <v>1</v>
      </c>
    </row>
    <row r="35" spans="1:15" ht="54" customHeight="1">
      <c r="A35" s="129"/>
      <c r="B35" s="195" t="s">
        <v>400</v>
      </c>
      <c r="C35" s="195"/>
      <c r="D35" s="207" t="s">
        <v>401</v>
      </c>
      <c r="E35" s="208"/>
      <c r="F35" s="208"/>
      <c r="G35" s="208"/>
      <c r="H35" s="209"/>
      <c r="I35" s="196" t="s">
        <v>402</v>
      </c>
      <c r="J35" s="196"/>
      <c r="K35" s="117">
        <v>51.2</v>
      </c>
      <c r="L35" s="117"/>
      <c r="M35" s="192">
        <f t="shared" si="5"/>
        <v>51.2</v>
      </c>
      <c r="N35" s="192"/>
      <c r="O35" s="90">
        <v>1</v>
      </c>
    </row>
    <row r="36" spans="1:15" ht="63" customHeight="1">
      <c r="A36" s="129"/>
      <c r="B36" s="195" t="s">
        <v>383</v>
      </c>
      <c r="C36" s="195"/>
      <c r="D36" s="207" t="s">
        <v>403</v>
      </c>
      <c r="E36" s="208"/>
      <c r="F36" s="208"/>
      <c r="G36" s="208"/>
      <c r="H36" s="209"/>
      <c r="I36" s="196" t="s">
        <v>404</v>
      </c>
      <c r="J36" s="196"/>
      <c r="K36" s="117">
        <v>8126.5</v>
      </c>
      <c r="L36" s="117"/>
      <c r="M36" s="192">
        <f t="shared" si="5"/>
        <v>162.53</v>
      </c>
      <c r="N36" s="192"/>
      <c r="O36" s="90">
        <v>50</v>
      </c>
    </row>
    <row r="37" spans="1:15" ht="82.5" customHeight="1">
      <c r="A37" s="129"/>
      <c r="B37" s="135" t="s">
        <v>405</v>
      </c>
      <c r="C37" s="135"/>
      <c r="D37" s="218" t="s">
        <v>406</v>
      </c>
      <c r="E37" s="219"/>
      <c r="F37" s="219"/>
      <c r="G37" s="219"/>
      <c r="H37" s="220"/>
      <c r="I37" s="212" t="s">
        <v>407</v>
      </c>
      <c r="J37" s="212"/>
      <c r="K37" s="221">
        <v>1039.8900000000001</v>
      </c>
      <c r="L37" s="221"/>
      <c r="M37" s="214">
        <f t="shared" si="5"/>
        <v>20.797800000000002</v>
      </c>
      <c r="N37" s="214"/>
      <c r="O37" s="101">
        <v>50</v>
      </c>
    </row>
    <row r="38" spans="1:15" ht="46.5" customHeight="1">
      <c r="A38" s="129"/>
      <c r="B38" s="207" t="s">
        <v>382</v>
      </c>
      <c r="C38" s="209"/>
      <c r="D38" s="207" t="s">
        <v>408</v>
      </c>
      <c r="E38" s="208"/>
      <c r="F38" s="208"/>
      <c r="G38" s="208"/>
      <c r="H38" s="209"/>
      <c r="I38" s="196" t="s">
        <v>409</v>
      </c>
      <c r="J38" s="210"/>
      <c r="K38" s="194">
        <v>29.68</v>
      </c>
      <c r="L38" s="215"/>
      <c r="M38" s="192">
        <f t="shared" si="5"/>
        <v>29.68</v>
      </c>
      <c r="N38" s="192"/>
      <c r="O38" s="91">
        <v>1</v>
      </c>
    </row>
    <row r="39" spans="1:15" ht="144.75" customHeight="1">
      <c r="A39" s="129"/>
      <c r="B39" s="195" t="s">
        <v>346</v>
      </c>
      <c r="C39" s="195"/>
      <c r="D39" s="207" t="s">
        <v>410</v>
      </c>
      <c r="E39" s="208"/>
      <c r="F39" s="208"/>
      <c r="G39" s="208"/>
      <c r="H39" s="209"/>
      <c r="I39" s="196" t="s">
        <v>411</v>
      </c>
      <c r="J39" s="196"/>
      <c r="K39" s="117">
        <v>30.4</v>
      </c>
      <c r="L39" s="117"/>
      <c r="M39" s="192">
        <f t="shared" si="5"/>
        <v>30.4</v>
      </c>
      <c r="N39" s="192"/>
      <c r="O39" s="90">
        <v>1</v>
      </c>
    </row>
    <row r="40" spans="1:15" ht="91.5" customHeight="1">
      <c r="A40" s="129"/>
      <c r="B40" s="218" t="s">
        <v>148</v>
      </c>
      <c r="C40" s="220"/>
      <c r="D40" s="218" t="s">
        <v>412</v>
      </c>
      <c r="E40" s="219"/>
      <c r="F40" s="219"/>
      <c r="G40" s="219"/>
      <c r="H40" s="220"/>
      <c r="I40" s="212" t="s">
        <v>413</v>
      </c>
      <c r="J40" s="222"/>
      <c r="K40" s="213">
        <v>1062.78</v>
      </c>
      <c r="L40" s="223"/>
      <c r="M40" s="214">
        <f t="shared" si="5"/>
        <v>21.255600000000001</v>
      </c>
      <c r="N40" s="214"/>
      <c r="O40" s="103">
        <v>50</v>
      </c>
    </row>
    <row r="41" spans="1:15" ht="50.25" customHeight="1">
      <c r="A41" s="129"/>
      <c r="B41" s="207" t="s">
        <v>414</v>
      </c>
      <c r="C41" s="209"/>
      <c r="D41" s="207" t="s">
        <v>415</v>
      </c>
      <c r="E41" s="208"/>
      <c r="F41" s="208"/>
      <c r="G41" s="208"/>
      <c r="H41" s="209"/>
      <c r="I41" s="196" t="s">
        <v>416</v>
      </c>
      <c r="J41" s="210"/>
      <c r="K41" s="194">
        <v>254</v>
      </c>
      <c r="L41" s="215"/>
      <c r="M41" s="192">
        <f t="shared" si="5"/>
        <v>254</v>
      </c>
      <c r="N41" s="192"/>
      <c r="O41" s="91">
        <v>1</v>
      </c>
    </row>
    <row r="42" spans="1:15" ht="57" customHeight="1">
      <c r="A42" s="129"/>
      <c r="B42" s="207" t="s">
        <v>417</v>
      </c>
      <c r="C42" s="209"/>
      <c r="D42" s="207" t="s">
        <v>418</v>
      </c>
      <c r="E42" s="208"/>
      <c r="F42" s="208"/>
      <c r="G42" s="208"/>
      <c r="H42" s="209"/>
      <c r="I42" s="196" t="s">
        <v>419</v>
      </c>
      <c r="J42" s="210"/>
      <c r="K42" s="194">
        <v>3061.5</v>
      </c>
      <c r="L42" s="215"/>
      <c r="M42" s="192">
        <f t="shared" si="5"/>
        <v>61.23</v>
      </c>
      <c r="N42" s="192"/>
      <c r="O42" s="91">
        <v>50</v>
      </c>
    </row>
    <row r="43" spans="1:15" ht="43.5" customHeight="1">
      <c r="A43" s="129"/>
      <c r="B43" s="207" t="s">
        <v>420</v>
      </c>
      <c r="C43" s="209"/>
      <c r="D43" s="207" t="s">
        <v>421</v>
      </c>
      <c r="E43" s="208"/>
      <c r="F43" s="208"/>
      <c r="G43" s="208"/>
      <c r="H43" s="209"/>
      <c r="I43" s="196" t="s">
        <v>422</v>
      </c>
      <c r="J43" s="210"/>
      <c r="K43" s="194">
        <v>2252.14</v>
      </c>
      <c r="L43" s="215"/>
      <c r="M43" s="192">
        <f t="shared" si="5"/>
        <v>225.214</v>
      </c>
      <c r="N43" s="192"/>
      <c r="O43" s="91">
        <v>10</v>
      </c>
    </row>
    <row r="44" spans="1:15" ht="48.75" customHeight="1">
      <c r="A44" s="129"/>
      <c r="B44" s="207" t="s">
        <v>423</v>
      </c>
      <c r="C44" s="209"/>
      <c r="D44" s="207" t="s">
        <v>424</v>
      </c>
      <c r="E44" s="208"/>
      <c r="F44" s="208"/>
      <c r="G44" s="208"/>
      <c r="H44" s="209"/>
      <c r="I44" s="196" t="s">
        <v>425</v>
      </c>
      <c r="J44" s="210"/>
      <c r="K44" s="194">
        <v>1800</v>
      </c>
      <c r="L44" s="215"/>
      <c r="M44" s="192">
        <f t="shared" si="5"/>
        <v>180</v>
      </c>
      <c r="N44" s="192"/>
      <c r="O44" s="91">
        <v>10</v>
      </c>
    </row>
    <row r="45" spans="1:15" ht="60.75" customHeight="1">
      <c r="A45" s="129"/>
      <c r="B45" s="207" t="s">
        <v>426</v>
      </c>
      <c r="C45" s="209"/>
      <c r="D45" s="207" t="s">
        <v>427</v>
      </c>
      <c r="E45" s="208"/>
      <c r="F45" s="208"/>
      <c r="G45" s="208"/>
      <c r="H45" s="209"/>
      <c r="I45" s="196" t="s">
        <v>428</v>
      </c>
      <c r="J45" s="210"/>
      <c r="K45" s="194">
        <v>1039.8900000000001</v>
      </c>
      <c r="L45" s="215"/>
      <c r="M45" s="192">
        <f t="shared" si="5"/>
        <v>20.797800000000002</v>
      </c>
      <c r="N45" s="192"/>
      <c r="O45" s="91">
        <v>50</v>
      </c>
    </row>
    <row r="46" spans="1:15" ht="41.25" customHeight="1">
      <c r="A46" s="129"/>
      <c r="B46" s="207" t="s">
        <v>429</v>
      </c>
      <c r="C46" s="209"/>
      <c r="D46" s="207" t="s">
        <v>430</v>
      </c>
      <c r="E46" s="208"/>
      <c r="F46" s="208"/>
      <c r="G46" s="208"/>
      <c r="H46" s="209"/>
      <c r="I46" s="196" t="s">
        <v>431</v>
      </c>
      <c r="J46" s="210"/>
      <c r="K46" s="194">
        <v>98</v>
      </c>
      <c r="L46" s="215"/>
      <c r="M46" s="192">
        <f t="shared" si="5"/>
        <v>98</v>
      </c>
      <c r="N46" s="192"/>
      <c r="O46" s="91">
        <v>1</v>
      </c>
    </row>
    <row r="47" spans="1:15" ht="85.5" customHeight="1">
      <c r="A47" s="129"/>
      <c r="B47" s="207" t="s">
        <v>432</v>
      </c>
      <c r="C47" s="209"/>
      <c r="D47" s="207" t="s">
        <v>433</v>
      </c>
      <c r="E47" s="208"/>
      <c r="F47" s="208"/>
      <c r="G47" s="208"/>
      <c r="H47" s="209"/>
      <c r="I47" s="196" t="s">
        <v>434</v>
      </c>
      <c r="J47" s="210"/>
      <c r="K47" s="194">
        <v>115.19</v>
      </c>
      <c r="L47" s="215"/>
      <c r="M47" s="192">
        <f t="shared" si="5"/>
        <v>115.19</v>
      </c>
      <c r="N47" s="192"/>
      <c r="O47" s="91">
        <v>1</v>
      </c>
    </row>
    <row r="48" spans="1:15" ht="69" customHeight="1">
      <c r="A48" s="129"/>
      <c r="B48" s="207" t="s">
        <v>383</v>
      </c>
      <c r="C48" s="209"/>
      <c r="D48" s="207" t="s">
        <v>435</v>
      </c>
      <c r="E48" s="208"/>
      <c r="F48" s="208"/>
      <c r="G48" s="208"/>
      <c r="H48" s="209"/>
      <c r="I48" s="196" t="s">
        <v>436</v>
      </c>
      <c r="J48" s="210"/>
      <c r="K48" s="194">
        <v>8126.5</v>
      </c>
      <c r="L48" s="215"/>
      <c r="M48" s="192">
        <f t="shared" si="5"/>
        <v>162.53</v>
      </c>
      <c r="N48" s="192"/>
      <c r="O48" s="91">
        <v>50</v>
      </c>
    </row>
    <row r="49" spans="1:15" ht="48.75" customHeight="1">
      <c r="A49" s="129"/>
      <c r="B49" s="207" t="s">
        <v>437</v>
      </c>
      <c r="C49" s="209"/>
      <c r="D49" s="207" t="s">
        <v>438</v>
      </c>
      <c r="E49" s="208"/>
      <c r="F49" s="208"/>
      <c r="G49" s="208"/>
      <c r="H49" s="209"/>
      <c r="I49" s="196" t="s">
        <v>439</v>
      </c>
      <c r="J49" s="210"/>
      <c r="K49" s="194">
        <v>193</v>
      </c>
      <c r="L49" s="215"/>
      <c r="M49" s="192">
        <f t="shared" si="5"/>
        <v>193</v>
      </c>
      <c r="N49" s="192"/>
      <c r="O49" s="91">
        <v>1</v>
      </c>
    </row>
    <row r="50" spans="1:15" ht="46.5" customHeight="1">
      <c r="A50" s="129"/>
      <c r="B50" s="207" t="s">
        <v>440</v>
      </c>
      <c r="C50" s="209"/>
      <c r="D50" s="207" t="s">
        <v>441</v>
      </c>
      <c r="E50" s="208"/>
      <c r="F50" s="208"/>
      <c r="G50" s="208"/>
      <c r="H50" s="209"/>
      <c r="I50" s="196" t="s">
        <v>442</v>
      </c>
      <c r="J50" s="210"/>
      <c r="K50" s="194">
        <v>37.25</v>
      </c>
      <c r="L50" s="215"/>
      <c r="M50" s="192">
        <f t="shared" si="5"/>
        <v>37.25</v>
      </c>
      <c r="N50" s="192"/>
      <c r="O50" s="91">
        <v>1</v>
      </c>
    </row>
    <row r="51" spans="1:15" ht="43.5" customHeight="1">
      <c r="A51" s="129"/>
      <c r="B51" s="207" t="s">
        <v>381</v>
      </c>
      <c r="C51" s="209"/>
      <c r="D51" s="207" t="s">
        <v>443</v>
      </c>
      <c r="E51" s="208"/>
      <c r="F51" s="208"/>
      <c r="G51" s="208"/>
      <c r="H51" s="209"/>
      <c r="I51" s="196" t="s">
        <v>444</v>
      </c>
      <c r="J51" s="210"/>
      <c r="K51" s="194">
        <v>33.85</v>
      </c>
      <c r="L51" s="215"/>
      <c r="M51" s="192">
        <f t="shared" si="5"/>
        <v>67.7</v>
      </c>
      <c r="N51" s="192"/>
      <c r="O51" s="91">
        <v>0.5</v>
      </c>
    </row>
    <row r="52" spans="1:15" ht="54.75" customHeight="1">
      <c r="A52" s="129"/>
      <c r="B52" s="207" t="s">
        <v>445</v>
      </c>
      <c r="C52" s="209"/>
      <c r="D52" s="207" t="s">
        <v>446</v>
      </c>
      <c r="E52" s="208"/>
      <c r="F52" s="208"/>
      <c r="G52" s="208"/>
      <c r="H52" s="209"/>
      <c r="I52" s="196" t="s">
        <v>447</v>
      </c>
      <c r="J52" s="210"/>
      <c r="K52" s="194">
        <v>12264.81</v>
      </c>
      <c r="L52" s="215"/>
      <c r="M52" s="192">
        <f t="shared" si="5"/>
        <v>122.6481</v>
      </c>
      <c r="N52" s="192"/>
      <c r="O52" s="91">
        <v>100</v>
      </c>
    </row>
    <row r="53" spans="1:15" ht="144.75" customHeight="1">
      <c r="A53" s="129"/>
      <c r="B53" s="207" t="s">
        <v>346</v>
      </c>
      <c r="C53" s="209"/>
      <c r="D53" s="207" t="s">
        <v>448</v>
      </c>
      <c r="E53" s="208"/>
      <c r="F53" s="208"/>
      <c r="G53" s="208"/>
      <c r="H53" s="209"/>
      <c r="I53" s="196" t="s">
        <v>449</v>
      </c>
      <c r="J53" s="210"/>
      <c r="K53" s="194">
        <v>1449.5</v>
      </c>
      <c r="L53" s="215"/>
      <c r="M53" s="192">
        <f t="shared" si="5"/>
        <v>28.99</v>
      </c>
      <c r="N53" s="192"/>
      <c r="O53" s="91">
        <v>50</v>
      </c>
    </row>
    <row r="54" spans="1:15" ht="87" customHeight="1">
      <c r="A54" s="129"/>
      <c r="B54" s="207" t="s">
        <v>450</v>
      </c>
      <c r="C54" s="209"/>
      <c r="D54" s="207" t="s">
        <v>451</v>
      </c>
      <c r="E54" s="208"/>
      <c r="F54" s="208"/>
      <c r="G54" s="208"/>
      <c r="H54" s="209"/>
      <c r="I54" s="196" t="s">
        <v>452</v>
      </c>
      <c r="J54" s="210"/>
      <c r="K54" s="194">
        <v>40.299999999999997</v>
      </c>
      <c r="L54" s="215"/>
      <c r="M54" s="192">
        <f t="shared" si="5"/>
        <v>40.299999999999997</v>
      </c>
      <c r="N54" s="192"/>
      <c r="O54" s="91">
        <v>1</v>
      </c>
    </row>
    <row r="55" spans="1:15" ht="52.5" customHeight="1">
      <c r="A55" s="129"/>
      <c r="B55" s="207" t="s">
        <v>400</v>
      </c>
      <c r="C55" s="209"/>
      <c r="D55" s="207" t="s">
        <v>453</v>
      </c>
      <c r="E55" s="208"/>
      <c r="F55" s="208"/>
      <c r="G55" s="208"/>
      <c r="H55" s="209"/>
      <c r="I55" s="196" t="s">
        <v>454</v>
      </c>
      <c r="J55" s="210"/>
      <c r="K55" s="194">
        <v>2560</v>
      </c>
      <c r="L55" s="215"/>
      <c r="M55" s="192">
        <f t="shared" si="5"/>
        <v>51.2</v>
      </c>
      <c r="N55" s="192"/>
      <c r="O55" s="91">
        <v>50</v>
      </c>
    </row>
    <row r="56" spans="1:15" ht="78.75" customHeight="1">
      <c r="A56" s="129"/>
      <c r="B56" s="207" t="s">
        <v>455</v>
      </c>
      <c r="C56" s="209"/>
      <c r="D56" s="207" t="s">
        <v>456</v>
      </c>
      <c r="E56" s="208"/>
      <c r="F56" s="208"/>
      <c r="G56" s="208"/>
      <c r="H56" s="209"/>
      <c r="I56" s="196" t="s">
        <v>457</v>
      </c>
      <c r="J56" s="210"/>
      <c r="K56" s="194">
        <v>2990.19</v>
      </c>
      <c r="L56" s="215"/>
      <c r="M56" s="192">
        <f t="shared" si="5"/>
        <v>299.01900000000001</v>
      </c>
      <c r="N56" s="192"/>
      <c r="O56" s="91">
        <v>10</v>
      </c>
    </row>
    <row r="57" spans="1:15" ht="68.25" customHeight="1">
      <c r="A57" s="129"/>
      <c r="B57" s="206" t="s">
        <v>383</v>
      </c>
      <c r="C57" s="206"/>
      <c r="D57" s="206" t="s">
        <v>458</v>
      </c>
      <c r="E57" s="206"/>
      <c r="F57" s="206"/>
      <c r="G57" s="206"/>
      <c r="H57" s="206"/>
      <c r="I57" s="216" t="s">
        <v>459</v>
      </c>
      <c r="J57" s="216"/>
      <c r="K57" s="217">
        <v>8126.5</v>
      </c>
      <c r="L57" s="217"/>
      <c r="M57" s="192">
        <f t="shared" si="5"/>
        <v>162.53</v>
      </c>
      <c r="N57" s="192"/>
      <c r="O57" s="90">
        <v>50</v>
      </c>
    </row>
    <row r="58" spans="1:15" ht="91.5" customHeight="1">
      <c r="A58" s="129"/>
      <c r="B58" s="206" t="s">
        <v>405</v>
      </c>
      <c r="C58" s="206"/>
      <c r="D58" s="206" t="s">
        <v>460</v>
      </c>
      <c r="E58" s="206"/>
      <c r="F58" s="206"/>
      <c r="G58" s="206"/>
      <c r="H58" s="206"/>
      <c r="I58" s="216" t="s">
        <v>461</v>
      </c>
      <c r="J58" s="216"/>
      <c r="K58" s="217">
        <v>26.57</v>
      </c>
      <c r="L58" s="217"/>
      <c r="M58" s="192">
        <f t="shared" si="5"/>
        <v>26.57</v>
      </c>
      <c r="N58" s="192"/>
      <c r="O58" s="90">
        <v>1</v>
      </c>
    </row>
    <row r="59" spans="1:15" ht="27.75" customHeight="1">
      <c r="A59" s="127"/>
      <c r="B59" s="207"/>
      <c r="C59" s="208"/>
      <c r="D59" s="118"/>
      <c r="E59" s="118"/>
      <c r="F59" s="118"/>
      <c r="G59" s="118"/>
      <c r="H59" s="118"/>
      <c r="I59" s="118"/>
      <c r="J59" s="119"/>
      <c r="K59" s="211"/>
      <c r="L59" s="211"/>
      <c r="M59" s="193">
        <f>M40</f>
        <v>21.255600000000001</v>
      </c>
      <c r="N59" s="193"/>
      <c r="O59" s="90"/>
    </row>
    <row r="60" spans="1:15" ht="74.25" customHeight="1">
      <c r="A60" s="128"/>
      <c r="B60" s="224" t="s">
        <v>383</v>
      </c>
      <c r="C60" s="224"/>
      <c r="D60" s="224" t="s">
        <v>466</v>
      </c>
      <c r="E60" s="224"/>
      <c r="F60" s="224"/>
      <c r="G60" s="224"/>
      <c r="H60" s="224"/>
      <c r="I60" s="225" t="s">
        <v>467</v>
      </c>
      <c r="J60" s="225"/>
      <c r="K60" s="226">
        <v>633.6</v>
      </c>
      <c r="L60" s="226"/>
      <c r="M60" s="192">
        <f>K60/O60</f>
        <v>0.15840000000000001</v>
      </c>
      <c r="N60" s="192"/>
      <c r="O60" s="109">
        <v>4000</v>
      </c>
    </row>
    <row r="61" spans="1:15" ht="58.5" customHeight="1">
      <c r="A61" s="129"/>
      <c r="B61" s="224" t="s">
        <v>387</v>
      </c>
      <c r="C61" s="224"/>
      <c r="D61" s="224" t="s">
        <v>468</v>
      </c>
      <c r="E61" s="224"/>
      <c r="F61" s="224"/>
      <c r="G61" s="224"/>
      <c r="H61" s="224"/>
      <c r="I61" s="225" t="s">
        <v>469</v>
      </c>
      <c r="J61" s="225"/>
      <c r="K61" s="226">
        <v>296.52</v>
      </c>
      <c r="L61" s="226"/>
      <c r="M61" s="192">
        <f>K61/O61</f>
        <v>0.14826</v>
      </c>
      <c r="N61" s="192"/>
      <c r="O61" s="109">
        <v>2000</v>
      </c>
    </row>
    <row r="62" spans="1:15" ht="100.5" customHeight="1">
      <c r="A62" s="129"/>
      <c r="B62" s="224" t="s">
        <v>470</v>
      </c>
      <c r="C62" s="224"/>
      <c r="D62" s="224" t="s">
        <v>471</v>
      </c>
      <c r="E62" s="224"/>
      <c r="F62" s="224"/>
      <c r="G62" s="224"/>
      <c r="H62" s="224"/>
      <c r="I62" s="225" t="s">
        <v>472</v>
      </c>
      <c r="J62" s="225"/>
      <c r="K62" s="226">
        <v>142.69999999999999</v>
      </c>
      <c r="L62" s="226"/>
      <c r="M62" s="192">
        <f t="shared" ref="M62" si="6">K62/O62</f>
        <v>7.1349999999999997E-2</v>
      </c>
      <c r="N62" s="192"/>
      <c r="O62" s="109">
        <v>2000</v>
      </c>
    </row>
    <row r="63" spans="1:15" ht="63" customHeight="1">
      <c r="A63" s="129"/>
      <c r="B63" s="207" t="s">
        <v>473</v>
      </c>
      <c r="C63" s="209"/>
      <c r="D63" s="207" t="s">
        <v>474</v>
      </c>
      <c r="E63" s="208"/>
      <c r="F63" s="208"/>
      <c r="G63" s="208"/>
      <c r="H63" s="209"/>
      <c r="I63" s="196" t="s">
        <v>475</v>
      </c>
      <c r="J63" s="210"/>
      <c r="K63" s="194">
        <v>316.95999999999998</v>
      </c>
      <c r="L63" s="215"/>
      <c r="M63" s="192">
        <f>K63/O63</f>
        <v>0.15847999999999998</v>
      </c>
      <c r="N63" s="192"/>
      <c r="O63" s="106">
        <v>2000</v>
      </c>
    </row>
    <row r="64" spans="1:15" ht="49.5" customHeight="1">
      <c r="A64" s="129"/>
      <c r="B64" s="207" t="s">
        <v>476</v>
      </c>
      <c r="C64" s="209"/>
      <c r="D64" s="207" t="s">
        <v>477</v>
      </c>
      <c r="E64" s="208"/>
      <c r="F64" s="208"/>
      <c r="G64" s="208"/>
      <c r="H64" s="209"/>
      <c r="I64" s="196" t="s">
        <v>478</v>
      </c>
      <c r="J64" s="210"/>
      <c r="K64" s="194">
        <v>2529</v>
      </c>
      <c r="L64" s="215"/>
      <c r="M64" s="192">
        <f>K64/O64</f>
        <v>0.12645000000000001</v>
      </c>
      <c r="N64" s="192"/>
      <c r="O64" s="106">
        <v>20000</v>
      </c>
    </row>
    <row r="65" spans="1:15" ht="68.25" customHeight="1">
      <c r="A65" s="129"/>
      <c r="B65" s="218" t="s">
        <v>473</v>
      </c>
      <c r="C65" s="220" t="s">
        <v>473</v>
      </c>
      <c r="D65" s="218" t="s">
        <v>479</v>
      </c>
      <c r="E65" s="219"/>
      <c r="F65" s="219"/>
      <c r="G65" s="219"/>
      <c r="H65" s="220"/>
      <c r="I65" s="212" t="s">
        <v>480</v>
      </c>
      <c r="J65" s="222"/>
      <c r="K65" s="213">
        <v>142.69999999999999</v>
      </c>
      <c r="L65" s="223"/>
      <c r="M65" s="214">
        <f t="shared" ref="M65:M72" si="7">K65/O65</f>
        <v>7.1349999999999997E-2</v>
      </c>
      <c r="N65" s="214"/>
      <c r="O65" s="107">
        <v>2000</v>
      </c>
    </row>
    <row r="66" spans="1:15" ht="79.5" customHeight="1">
      <c r="A66" s="129"/>
      <c r="B66" s="207" t="s">
        <v>455</v>
      </c>
      <c r="C66" s="209"/>
      <c r="D66" s="207" t="s">
        <v>481</v>
      </c>
      <c r="E66" s="208"/>
      <c r="F66" s="208"/>
      <c r="G66" s="208"/>
      <c r="H66" s="209"/>
      <c r="I66" s="196" t="s">
        <v>482</v>
      </c>
      <c r="J66" s="210"/>
      <c r="K66" s="194">
        <v>2531.5500000000002</v>
      </c>
      <c r="L66" s="215"/>
      <c r="M66" s="192">
        <f t="shared" si="7"/>
        <v>0.12657750000000001</v>
      </c>
      <c r="N66" s="192"/>
      <c r="O66" s="106">
        <v>20000</v>
      </c>
    </row>
    <row r="67" spans="1:15" ht="44.25" customHeight="1">
      <c r="A67" s="129"/>
      <c r="B67" s="195" t="s">
        <v>381</v>
      </c>
      <c r="C67" s="195"/>
      <c r="D67" s="195" t="s">
        <v>483</v>
      </c>
      <c r="E67" s="195"/>
      <c r="F67" s="195"/>
      <c r="G67" s="195"/>
      <c r="H67" s="195"/>
      <c r="I67" s="196" t="s">
        <v>484</v>
      </c>
      <c r="J67" s="196"/>
      <c r="K67" s="194">
        <v>314.62</v>
      </c>
      <c r="L67" s="194"/>
      <c r="M67" s="192">
        <f t="shared" si="7"/>
        <v>0.15731000000000001</v>
      </c>
      <c r="N67" s="192"/>
      <c r="O67" s="105">
        <v>2000</v>
      </c>
    </row>
    <row r="68" spans="1:15" ht="146.25" customHeight="1">
      <c r="A68" s="129"/>
      <c r="B68" s="207" t="s">
        <v>346</v>
      </c>
      <c r="C68" s="209"/>
      <c r="D68" s="207" t="s">
        <v>485</v>
      </c>
      <c r="E68" s="208"/>
      <c r="F68" s="208"/>
      <c r="G68" s="208"/>
      <c r="H68" s="209"/>
      <c r="I68" s="196" t="s">
        <v>486</v>
      </c>
      <c r="J68" s="210"/>
      <c r="K68" s="194">
        <v>324</v>
      </c>
      <c r="L68" s="215"/>
      <c r="M68" s="227">
        <f t="shared" si="7"/>
        <v>0.16200000000000001</v>
      </c>
      <c r="N68" s="228"/>
      <c r="O68" s="105">
        <v>2000</v>
      </c>
    </row>
    <row r="69" spans="1:15" ht="61.5" customHeight="1">
      <c r="A69" s="129"/>
      <c r="B69" s="195" t="s">
        <v>487</v>
      </c>
      <c r="C69" s="195"/>
      <c r="D69" s="195" t="s">
        <v>488</v>
      </c>
      <c r="E69" s="195"/>
      <c r="F69" s="195"/>
      <c r="G69" s="195"/>
      <c r="H69" s="195"/>
      <c r="I69" s="196" t="s">
        <v>489</v>
      </c>
      <c r="J69" s="196"/>
      <c r="K69" s="194">
        <v>324.24</v>
      </c>
      <c r="L69" s="194"/>
      <c r="M69" s="227">
        <f t="shared" si="7"/>
        <v>0.16212000000000001</v>
      </c>
      <c r="N69" s="228"/>
      <c r="O69" s="105">
        <v>2000</v>
      </c>
    </row>
    <row r="70" spans="1:15" ht="39" customHeight="1">
      <c r="A70" s="129"/>
      <c r="B70" s="195" t="s">
        <v>381</v>
      </c>
      <c r="C70" s="195"/>
      <c r="D70" s="195" t="s">
        <v>483</v>
      </c>
      <c r="E70" s="195"/>
      <c r="F70" s="195"/>
      <c r="G70" s="195"/>
      <c r="H70" s="195"/>
      <c r="I70" s="196" t="s">
        <v>490</v>
      </c>
      <c r="J70" s="196"/>
      <c r="K70" s="194">
        <v>314.62</v>
      </c>
      <c r="L70" s="194"/>
      <c r="M70" s="192">
        <f t="shared" si="7"/>
        <v>0.15731000000000001</v>
      </c>
      <c r="N70" s="192"/>
      <c r="O70" s="105">
        <v>2000</v>
      </c>
    </row>
    <row r="71" spans="1:15" ht="66" customHeight="1">
      <c r="A71" s="129"/>
      <c r="B71" s="195" t="s">
        <v>491</v>
      </c>
      <c r="C71" s="195"/>
      <c r="D71" s="195" t="s">
        <v>492</v>
      </c>
      <c r="E71" s="195"/>
      <c r="F71" s="195"/>
      <c r="G71" s="195"/>
      <c r="H71" s="195"/>
      <c r="I71" s="196" t="s">
        <v>493</v>
      </c>
      <c r="J71" s="196"/>
      <c r="K71" s="194">
        <v>10617.55</v>
      </c>
      <c r="L71" s="194"/>
      <c r="M71" s="192">
        <f t="shared" si="7"/>
        <v>0.10617549999999999</v>
      </c>
      <c r="N71" s="192"/>
      <c r="O71" s="105">
        <v>100000</v>
      </c>
    </row>
    <row r="72" spans="1:15" ht="73.5" customHeight="1">
      <c r="A72" s="129"/>
      <c r="B72" s="195" t="s">
        <v>494</v>
      </c>
      <c r="C72" s="195"/>
      <c r="D72" s="195" t="s">
        <v>495</v>
      </c>
      <c r="E72" s="195"/>
      <c r="F72" s="195"/>
      <c r="G72" s="195"/>
      <c r="H72" s="195"/>
      <c r="I72" s="196" t="s">
        <v>496</v>
      </c>
      <c r="J72" s="196"/>
      <c r="K72" s="194">
        <v>13995.18</v>
      </c>
      <c r="L72" s="194"/>
      <c r="M72" s="192">
        <f t="shared" si="7"/>
        <v>0.13995180000000002</v>
      </c>
      <c r="N72" s="192"/>
      <c r="O72" s="105">
        <v>100000</v>
      </c>
    </row>
    <row r="73" spans="1:15" ht="73.5" customHeight="1">
      <c r="A73" s="129"/>
      <c r="B73" s="195" t="s">
        <v>497</v>
      </c>
      <c r="C73" s="195"/>
      <c r="D73" s="195" t="s">
        <v>498</v>
      </c>
      <c r="E73" s="195"/>
      <c r="F73" s="195"/>
      <c r="G73" s="195"/>
      <c r="H73" s="195"/>
      <c r="I73" s="196" t="s">
        <v>499</v>
      </c>
      <c r="J73" s="196"/>
      <c r="K73" s="194">
        <v>15823.6</v>
      </c>
      <c r="L73" s="194"/>
      <c r="M73" s="192">
        <f>K73/O73</f>
        <v>0.15823600000000002</v>
      </c>
      <c r="N73" s="192"/>
      <c r="O73" s="105">
        <v>100000</v>
      </c>
    </row>
    <row r="74" spans="1:15" ht="89.25" customHeight="1">
      <c r="A74" s="129"/>
      <c r="B74" s="195" t="s">
        <v>500</v>
      </c>
      <c r="C74" s="195"/>
      <c r="D74" s="195" t="s">
        <v>501</v>
      </c>
      <c r="E74" s="195"/>
      <c r="F74" s="195"/>
      <c r="G74" s="195"/>
      <c r="H74" s="195"/>
      <c r="I74" s="196" t="s">
        <v>502</v>
      </c>
      <c r="J74" s="196"/>
      <c r="K74" s="194">
        <v>2225.8000000000002</v>
      </c>
      <c r="L74" s="194"/>
      <c r="M74" s="192">
        <f>K74/O74</f>
        <v>0.22258000000000003</v>
      </c>
      <c r="N74" s="192"/>
      <c r="O74" s="105">
        <v>10000</v>
      </c>
    </row>
    <row r="75" spans="1:15" ht="56.25" customHeight="1">
      <c r="A75" s="129"/>
      <c r="B75" s="195" t="s">
        <v>503</v>
      </c>
      <c r="C75" s="195"/>
      <c r="D75" s="195" t="s">
        <v>504</v>
      </c>
      <c r="E75" s="195"/>
      <c r="F75" s="195"/>
      <c r="G75" s="195"/>
      <c r="H75" s="195"/>
      <c r="I75" s="196" t="s">
        <v>505</v>
      </c>
      <c r="J75" s="196"/>
      <c r="K75" s="194">
        <v>255.49</v>
      </c>
      <c r="L75" s="194"/>
      <c r="M75" s="192">
        <f>K75/O75</f>
        <v>0.127745</v>
      </c>
      <c r="N75" s="192"/>
      <c r="O75" s="105">
        <v>2000</v>
      </c>
    </row>
    <row r="76" spans="1:15" ht="58.5" customHeight="1">
      <c r="A76" s="129"/>
      <c r="B76" s="195" t="s">
        <v>506</v>
      </c>
      <c r="C76" s="195"/>
      <c r="D76" s="195" t="s">
        <v>507</v>
      </c>
      <c r="E76" s="195"/>
      <c r="F76" s="195"/>
      <c r="G76" s="195"/>
      <c r="H76" s="195"/>
      <c r="I76" s="196" t="s">
        <v>508</v>
      </c>
      <c r="J76" s="196"/>
      <c r="K76" s="194">
        <v>252.41</v>
      </c>
      <c r="L76" s="194"/>
      <c r="M76" s="192">
        <f>K76/O76</f>
        <v>0.12620500000000001</v>
      </c>
      <c r="N76" s="192"/>
      <c r="O76" s="105">
        <v>2000</v>
      </c>
    </row>
    <row r="77" spans="1:15" ht="76.5" customHeight="1">
      <c r="A77" s="129"/>
      <c r="B77" s="195" t="s">
        <v>509</v>
      </c>
      <c r="C77" s="195"/>
      <c r="D77" s="195" t="s">
        <v>510</v>
      </c>
      <c r="E77" s="195"/>
      <c r="F77" s="195"/>
      <c r="G77" s="195"/>
      <c r="H77" s="195"/>
      <c r="I77" s="196" t="s">
        <v>511</v>
      </c>
      <c r="J77" s="196"/>
      <c r="K77" s="194">
        <v>180.47</v>
      </c>
      <c r="L77" s="194"/>
      <c r="M77" s="192">
        <f t="shared" ref="M77:M83" si="8">K77/O77</f>
        <v>9.0234999999999996E-2</v>
      </c>
      <c r="N77" s="192"/>
      <c r="O77" s="105">
        <v>2000</v>
      </c>
    </row>
    <row r="78" spans="1:15" ht="84" customHeight="1">
      <c r="A78" s="129"/>
      <c r="B78" s="195" t="s">
        <v>397</v>
      </c>
      <c r="C78" s="195"/>
      <c r="D78" s="195" t="s">
        <v>512</v>
      </c>
      <c r="E78" s="195"/>
      <c r="F78" s="195"/>
      <c r="G78" s="195"/>
      <c r="H78" s="195"/>
      <c r="I78" s="196" t="s">
        <v>513</v>
      </c>
      <c r="J78" s="196"/>
      <c r="K78" s="194">
        <v>3168</v>
      </c>
      <c r="L78" s="194"/>
      <c r="M78" s="192">
        <f t="shared" si="8"/>
        <v>1.5840000000000001</v>
      </c>
      <c r="N78" s="192"/>
      <c r="O78" s="105">
        <v>2000</v>
      </c>
    </row>
    <row r="79" spans="1:15" ht="57" customHeight="1">
      <c r="A79" s="129"/>
      <c r="B79" s="195" t="s">
        <v>514</v>
      </c>
      <c r="C79" s="195"/>
      <c r="D79" s="195" t="s">
        <v>515</v>
      </c>
      <c r="E79" s="195"/>
      <c r="F79" s="195"/>
      <c r="G79" s="195"/>
      <c r="H79" s="195"/>
      <c r="I79" s="196" t="s">
        <v>516</v>
      </c>
      <c r="J79" s="196"/>
      <c r="K79" s="194">
        <v>316.95999999999998</v>
      </c>
      <c r="L79" s="194"/>
      <c r="M79" s="192">
        <f t="shared" si="8"/>
        <v>0.15847999999999998</v>
      </c>
      <c r="N79" s="192"/>
      <c r="O79" s="105">
        <v>2000</v>
      </c>
    </row>
    <row r="80" spans="1:15" ht="61.5" customHeight="1">
      <c r="A80" s="129"/>
      <c r="B80" s="195" t="s">
        <v>517</v>
      </c>
      <c r="C80" s="195"/>
      <c r="D80" s="195" t="s">
        <v>518</v>
      </c>
      <c r="E80" s="195"/>
      <c r="F80" s="195"/>
      <c r="G80" s="195"/>
      <c r="H80" s="195"/>
      <c r="I80" s="196" t="s">
        <v>519</v>
      </c>
      <c r="J80" s="196"/>
      <c r="K80" s="194">
        <v>257</v>
      </c>
      <c r="L80" s="194"/>
      <c r="M80" s="192">
        <f t="shared" si="8"/>
        <v>0.1285</v>
      </c>
      <c r="N80" s="192"/>
      <c r="O80" s="105">
        <v>2000</v>
      </c>
    </row>
    <row r="81" spans="1:1024" ht="71.25" customHeight="1">
      <c r="A81" s="129"/>
      <c r="B81" s="195" t="s">
        <v>520</v>
      </c>
      <c r="C81" s="195"/>
      <c r="D81" s="195" t="s">
        <v>498</v>
      </c>
      <c r="E81" s="195"/>
      <c r="F81" s="195"/>
      <c r="G81" s="195"/>
      <c r="H81" s="195"/>
      <c r="I81" s="196" t="s">
        <v>521</v>
      </c>
      <c r="J81" s="196"/>
      <c r="K81" s="194">
        <v>15823.6</v>
      </c>
      <c r="L81" s="194"/>
      <c r="M81" s="192">
        <f t="shared" si="8"/>
        <v>0.15823600000000002</v>
      </c>
      <c r="N81" s="192"/>
      <c r="O81" s="105">
        <v>100000</v>
      </c>
    </row>
    <row r="82" spans="1:1024" ht="75.75" customHeight="1">
      <c r="A82" s="129"/>
      <c r="B82" s="206" t="s">
        <v>522</v>
      </c>
      <c r="C82" s="206"/>
      <c r="D82" s="206" t="s">
        <v>523</v>
      </c>
      <c r="E82" s="206"/>
      <c r="F82" s="206"/>
      <c r="G82" s="206"/>
      <c r="H82" s="206"/>
      <c r="I82" s="216" t="s">
        <v>524</v>
      </c>
      <c r="J82" s="216"/>
      <c r="K82" s="217">
        <v>1843.2</v>
      </c>
      <c r="L82" s="217"/>
      <c r="M82" s="192">
        <f t="shared" si="8"/>
        <v>0.18432000000000001</v>
      </c>
      <c r="N82" s="192"/>
      <c r="O82" s="105">
        <v>10000</v>
      </c>
    </row>
    <row r="83" spans="1:1024" ht="69.75" customHeight="1">
      <c r="A83" s="129"/>
      <c r="B83" s="206" t="s">
        <v>383</v>
      </c>
      <c r="C83" s="206"/>
      <c r="D83" s="206" t="s">
        <v>525</v>
      </c>
      <c r="E83" s="206"/>
      <c r="F83" s="206"/>
      <c r="G83" s="206"/>
      <c r="H83" s="206"/>
      <c r="I83" s="216" t="s">
        <v>526</v>
      </c>
      <c r="J83" s="216"/>
      <c r="K83" s="217">
        <v>316.8</v>
      </c>
      <c r="L83" s="217"/>
      <c r="M83" s="192">
        <f t="shared" si="8"/>
        <v>0.15840000000000001</v>
      </c>
      <c r="N83" s="192"/>
      <c r="O83" s="105">
        <v>2000</v>
      </c>
    </row>
    <row r="84" spans="1:1024" ht="27.75" customHeight="1">
      <c r="A84" s="127"/>
      <c r="B84" s="207"/>
      <c r="C84" s="208"/>
      <c r="D84" s="118"/>
      <c r="E84" s="118"/>
      <c r="F84" s="118"/>
      <c r="G84" s="118"/>
      <c r="H84" s="118"/>
      <c r="I84" s="118"/>
      <c r="J84" s="119"/>
      <c r="K84" s="211"/>
      <c r="L84" s="211"/>
      <c r="M84" s="193">
        <v>7.0000000000000007E-2</v>
      </c>
      <c r="N84" s="193"/>
      <c r="O84" s="105"/>
    </row>
    <row r="85" spans="1:1024" ht="38.25" customHeight="1">
      <c r="A85" s="181" t="s">
        <v>50</v>
      </c>
      <c r="B85" s="182"/>
      <c r="C85" s="182"/>
      <c r="D85" s="182"/>
      <c r="E85" s="182"/>
      <c r="F85" s="182"/>
      <c r="G85" s="182"/>
      <c r="H85" s="182"/>
      <c r="I85" s="182"/>
      <c r="J85" s="182"/>
      <c r="K85" s="182"/>
      <c r="L85" s="182"/>
      <c r="M85" s="182"/>
      <c r="N85" s="182"/>
      <c r="O85" s="182"/>
    </row>
    <row r="86" spans="1:1024" ht="36.75" customHeight="1">
      <c r="A86" s="169" t="s">
        <v>0</v>
      </c>
      <c r="B86" s="169" t="s">
        <v>7</v>
      </c>
      <c r="C86" s="169" t="s">
        <v>8</v>
      </c>
      <c r="D86" s="169" t="s">
        <v>9</v>
      </c>
      <c r="E86" s="169" t="s">
        <v>6</v>
      </c>
      <c r="F86" s="169" t="s">
        <v>10</v>
      </c>
      <c r="G86" s="170" t="s">
        <v>322</v>
      </c>
      <c r="H86" s="170"/>
      <c r="I86" s="170" t="s">
        <v>323</v>
      </c>
      <c r="J86" s="170"/>
      <c r="K86" s="170" t="s">
        <v>324</v>
      </c>
      <c r="L86" s="170"/>
      <c r="M86" s="171" t="s">
        <v>11</v>
      </c>
      <c r="N86" s="171"/>
      <c r="O86" s="167" t="s">
        <v>12</v>
      </c>
      <c r="P86" s="167" t="s">
        <v>39</v>
      </c>
      <c r="Q86" s="167" t="s">
        <v>40</v>
      </c>
      <c r="R86" s="167" t="s">
        <v>41</v>
      </c>
      <c r="AMG86"/>
      <c r="AMH86"/>
      <c r="AMI86"/>
      <c r="AMJ86"/>
    </row>
    <row r="87" spans="1:1024" ht="94.5">
      <c r="A87" s="169"/>
      <c r="B87" s="169"/>
      <c r="C87" s="169"/>
      <c r="D87" s="169"/>
      <c r="E87" s="169"/>
      <c r="F87" s="169"/>
      <c r="G87" s="39" t="s">
        <v>13</v>
      </c>
      <c r="H87" s="39" t="s">
        <v>14</v>
      </c>
      <c r="I87" s="39" t="s">
        <v>13</v>
      </c>
      <c r="J87" s="39" t="s">
        <v>14</v>
      </c>
      <c r="K87" s="39" t="s">
        <v>13</v>
      </c>
      <c r="L87" s="39" t="s">
        <v>14</v>
      </c>
      <c r="M87" s="171"/>
      <c r="N87" s="171"/>
      <c r="O87" s="168"/>
      <c r="P87" s="168" t="s">
        <v>39</v>
      </c>
      <c r="Q87" s="168"/>
      <c r="R87" s="168"/>
      <c r="AME87"/>
      <c r="AMF87"/>
      <c r="AMG87"/>
      <c r="AMH87"/>
      <c r="AMI87"/>
      <c r="AMJ87"/>
    </row>
    <row r="88" spans="1:1024" ht="57" customHeight="1">
      <c r="A88" s="36">
        <v>1</v>
      </c>
      <c r="B88" s="31" t="s">
        <v>325</v>
      </c>
      <c r="C88" s="19" t="s">
        <v>326</v>
      </c>
      <c r="D88" s="19" t="s">
        <v>64</v>
      </c>
      <c r="E88" s="19">
        <v>100</v>
      </c>
      <c r="F88" s="19">
        <v>400</v>
      </c>
      <c r="G88" s="20">
        <v>69.72</v>
      </c>
      <c r="H88" s="22">
        <f t="shared" ref="H88:H90" si="9">G88/E88</f>
        <v>0.69720000000000004</v>
      </c>
      <c r="I88" s="20">
        <v>69.72</v>
      </c>
      <c r="J88" s="29">
        <f t="shared" ref="J88:J90" si="10">I88/E88</f>
        <v>0.69720000000000004</v>
      </c>
      <c r="K88" s="20">
        <v>69.72</v>
      </c>
      <c r="L88" s="23">
        <f t="shared" ref="L88:L90" si="11">K88/E88</f>
        <v>0.69720000000000004</v>
      </c>
      <c r="M88" s="176">
        <f t="shared" ref="M88:M90" si="12">H88</f>
        <v>0.69720000000000004</v>
      </c>
      <c r="N88" s="176"/>
      <c r="O88" s="3" t="s">
        <v>327</v>
      </c>
      <c r="P88" s="89" t="s">
        <v>65</v>
      </c>
      <c r="Q88" s="89">
        <v>18</v>
      </c>
      <c r="R88" s="32">
        <f t="shared" ref="R88:R90" si="13">E88*F88</f>
        <v>40000</v>
      </c>
      <c r="AME88"/>
      <c r="AMF88"/>
      <c r="AMG88"/>
      <c r="AMH88"/>
      <c r="AMI88"/>
      <c r="AMJ88"/>
    </row>
    <row r="89" spans="1:1024" ht="92.25" customHeight="1">
      <c r="A89" s="36">
        <f t="shared" ref="A89:A90" si="14">A88+1</f>
        <v>2</v>
      </c>
      <c r="B89" s="92" t="s">
        <v>328</v>
      </c>
      <c r="C89" s="93" t="s">
        <v>329</v>
      </c>
      <c r="D89" s="93" t="s">
        <v>61</v>
      </c>
      <c r="E89" s="93">
        <v>50</v>
      </c>
      <c r="F89" s="93">
        <v>80</v>
      </c>
      <c r="G89" s="94">
        <v>1239.67</v>
      </c>
      <c r="H89" s="95">
        <f t="shared" si="9"/>
        <v>24.793400000000002</v>
      </c>
      <c r="I89" s="94">
        <v>1239.67</v>
      </c>
      <c r="J89" s="96">
        <f t="shared" si="10"/>
        <v>24.793400000000002</v>
      </c>
      <c r="K89" s="94">
        <v>1239.67</v>
      </c>
      <c r="L89" s="97">
        <f t="shared" si="11"/>
        <v>24.793400000000002</v>
      </c>
      <c r="M89" s="157">
        <f t="shared" si="12"/>
        <v>24.793400000000002</v>
      </c>
      <c r="N89" s="157"/>
      <c r="O89" s="98" t="s">
        <v>330</v>
      </c>
      <c r="P89" s="99" t="s">
        <v>65</v>
      </c>
      <c r="Q89" s="99">
        <v>10</v>
      </c>
      <c r="R89" s="100">
        <f t="shared" si="13"/>
        <v>4000</v>
      </c>
      <c r="AME89"/>
      <c r="AMF89"/>
      <c r="AMG89"/>
      <c r="AMH89"/>
      <c r="AMI89"/>
      <c r="AMJ89"/>
    </row>
    <row r="90" spans="1:1024" ht="92.25" customHeight="1">
      <c r="A90" s="36">
        <f t="shared" si="14"/>
        <v>3</v>
      </c>
      <c r="B90" s="92" t="s">
        <v>462</v>
      </c>
      <c r="C90" s="93" t="s">
        <v>463</v>
      </c>
      <c r="D90" s="93" t="s">
        <v>464</v>
      </c>
      <c r="E90" s="93">
        <v>2000</v>
      </c>
      <c r="F90" s="93">
        <v>300</v>
      </c>
      <c r="G90" s="94">
        <v>180.46</v>
      </c>
      <c r="H90" s="95">
        <f t="shared" si="9"/>
        <v>9.0230000000000005E-2</v>
      </c>
      <c r="I90" s="94">
        <v>180.46</v>
      </c>
      <c r="J90" s="96">
        <f t="shared" si="10"/>
        <v>9.0230000000000005E-2</v>
      </c>
      <c r="K90" s="94">
        <v>180.46</v>
      </c>
      <c r="L90" s="97">
        <f t="shared" si="11"/>
        <v>9.0230000000000005E-2</v>
      </c>
      <c r="M90" s="157">
        <f t="shared" si="12"/>
        <v>9.0230000000000005E-2</v>
      </c>
      <c r="N90" s="157"/>
      <c r="O90" s="98" t="s">
        <v>465</v>
      </c>
      <c r="P90" s="99" t="s">
        <v>65</v>
      </c>
      <c r="Q90" s="99">
        <v>12</v>
      </c>
      <c r="R90" s="100">
        <f t="shared" si="13"/>
        <v>600000</v>
      </c>
      <c r="AME90"/>
      <c r="AMF90"/>
      <c r="AMG90"/>
      <c r="AMH90"/>
      <c r="AMI90"/>
      <c r="AMJ90"/>
    </row>
    <row r="91" spans="1:1024" ht="34.5" customHeight="1">
      <c r="A91" s="174" t="s">
        <v>53</v>
      </c>
      <c r="B91" s="175"/>
      <c r="C91" s="175"/>
      <c r="D91" s="175"/>
      <c r="E91" s="175"/>
      <c r="F91" s="175"/>
      <c r="G91" s="175"/>
      <c r="H91" s="175"/>
      <c r="I91" s="175"/>
      <c r="J91" s="175"/>
      <c r="K91" s="175"/>
      <c r="L91" s="175"/>
      <c r="M91" s="175"/>
      <c r="N91" s="175"/>
      <c r="O91" s="175"/>
      <c r="P91" s="33"/>
      <c r="Q91" s="33"/>
      <c r="R91" s="34"/>
      <c r="AME91"/>
      <c r="AMF91"/>
      <c r="AMG91"/>
      <c r="AMH91"/>
      <c r="AMI91"/>
      <c r="AMJ91"/>
    </row>
    <row r="92" spans="1:1024" ht="126.75" customHeight="1">
      <c r="A92" s="172" t="s">
        <v>51</v>
      </c>
      <c r="B92" s="173"/>
      <c r="C92" s="173"/>
      <c r="D92" s="173"/>
      <c r="E92" s="173"/>
      <c r="F92" s="173"/>
      <c r="G92" s="173"/>
      <c r="H92" s="173"/>
      <c r="I92" s="173"/>
      <c r="J92" s="173"/>
      <c r="K92" s="173"/>
      <c r="L92" s="173"/>
      <c r="M92" s="173"/>
      <c r="N92" s="173"/>
      <c r="O92" s="173"/>
    </row>
    <row r="93" spans="1:1024" ht="64.5" customHeight="1">
      <c r="A93" s="2" t="s">
        <v>0</v>
      </c>
      <c r="B93" s="4" t="s">
        <v>7</v>
      </c>
      <c r="C93" s="4" t="s">
        <v>8</v>
      </c>
      <c r="D93" s="166" t="s">
        <v>15</v>
      </c>
      <c r="E93" s="166"/>
      <c r="F93" s="166"/>
      <c r="G93" s="166"/>
      <c r="H93" s="2" t="s">
        <v>9</v>
      </c>
      <c r="I93" s="17" t="s">
        <v>42</v>
      </c>
      <c r="J93" s="166" t="s">
        <v>43</v>
      </c>
      <c r="K93" s="166"/>
      <c r="L93" s="2" t="s">
        <v>16</v>
      </c>
      <c r="M93" s="166" t="s">
        <v>17</v>
      </c>
      <c r="N93" s="166"/>
      <c r="AMI93"/>
      <c r="AMJ93"/>
    </row>
    <row r="94" spans="1:1024" ht="31.5" customHeight="1">
      <c r="A94" s="140">
        <v>1</v>
      </c>
      <c r="B94" s="183" t="str">
        <f>B88</f>
        <v>ДЕКСТРОЗА</v>
      </c>
      <c r="C94" s="186" t="str">
        <f>C88</f>
        <v xml:space="preserve"> РАСТВОР ДЛЯ ВНУТРИВЕННОГО ВВЕДЕНИЯ ; дозировка: 400 мг/мл 10 мл*</v>
      </c>
      <c r="D94" s="114">
        <v>101</v>
      </c>
      <c r="E94" s="114"/>
      <c r="F94" s="114"/>
      <c r="G94" s="114"/>
      <c r="H94" s="159" t="str">
        <f>D88</f>
        <v>см[3*];^мл</v>
      </c>
      <c r="I94" s="88">
        <f>D94*100</f>
        <v>10100</v>
      </c>
      <c r="J94" s="115">
        <v>48.53</v>
      </c>
      <c r="K94" s="115"/>
      <c r="L94" s="21" t="s">
        <v>532</v>
      </c>
      <c r="M94" s="116">
        <f>J94/100</f>
        <v>0.48530000000000001</v>
      </c>
      <c r="N94" s="116"/>
      <c r="AMI94"/>
      <c r="AMJ94"/>
    </row>
    <row r="95" spans="1:1024" ht="31.5" customHeight="1">
      <c r="A95" s="141"/>
      <c r="B95" s="184"/>
      <c r="C95" s="187"/>
      <c r="D95" s="114">
        <v>200</v>
      </c>
      <c r="E95" s="114"/>
      <c r="F95" s="114"/>
      <c r="G95" s="114"/>
      <c r="H95" s="160"/>
      <c r="I95" s="108">
        <f>D95*100</f>
        <v>20000</v>
      </c>
      <c r="J95" s="115">
        <v>50</v>
      </c>
      <c r="K95" s="115"/>
      <c r="L95" s="21" t="s">
        <v>533</v>
      </c>
      <c r="M95" s="116">
        <f>J95/100</f>
        <v>0.5</v>
      </c>
      <c r="N95" s="116"/>
      <c r="AMI95"/>
      <c r="AMJ95"/>
    </row>
    <row r="96" spans="1:1024" ht="40.5" customHeight="1">
      <c r="A96" s="140"/>
      <c r="B96" s="185"/>
      <c r="C96" s="188"/>
      <c r="D96" s="114"/>
      <c r="E96" s="114"/>
      <c r="F96" s="114"/>
      <c r="G96" s="114"/>
      <c r="H96" s="189"/>
      <c r="I96" s="24">
        <f>SUM(I94:I95)</f>
        <v>30100</v>
      </c>
      <c r="J96" s="115"/>
      <c r="K96" s="190"/>
      <c r="L96" s="147"/>
      <c r="M96" s="191">
        <f>(M94*I94+M95*I95)/I96</f>
        <v>0.49506744186046509</v>
      </c>
      <c r="N96" s="191"/>
      <c r="AMI96"/>
      <c r="AMJ96"/>
    </row>
    <row r="97" spans="1:1024" ht="27" customHeight="1">
      <c r="A97" s="140">
        <v>2</v>
      </c>
      <c r="B97" s="183" t="str">
        <f>B89</f>
        <v>ЦЕФТРИАКСОН</v>
      </c>
      <c r="C97" s="186" t="str">
        <f>C89</f>
        <v xml:space="preserve">ПОРОШОК ДЛЯ ПРИГОТОВЛЕНИЯ РАСТВОРА ДЛЯ ВНУТРИВЕННОГО И ВНУТРИМЫШЕЧНОГО ВВЕДЕНИЯ ; дозировка: 1000 мг </v>
      </c>
      <c r="D97" s="148">
        <v>40</v>
      </c>
      <c r="E97" s="148"/>
      <c r="F97" s="148"/>
      <c r="G97" s="148"/>
      <c r="H97" s="159" t="str">
        <f>D89</f>
        <v>г</v>
      </c>
      <c r="I97" s="111">
        <f>D97*50</f>
        <v>2000</v>
      </c>
      <c r="J97" s="161">
        <v>826.44</v>
      </c>
      <c r="K97" s="161"/>
      <c r="L97" s="112" t="s">
        <v>532</v>
      </c>
      <c r="M97" s="158">
        <f>J97/50</f>
        <v>16.5288</v>
      </c>
      <c r="N97" s="158"/>
      <c r="AMI97"/>
      <c r="AMJ97"/>
    </row>
    <row r="98" spans="1:1024" ht="32.25" customHeight="1">
      <c r="A98" s="141"/>
      <c r="B98" s="184"/>
      <c r="C98" s="187"/>
      <c r="D98" s="148">
        <v>280</v>
      </c>
      <c r="E98" s="148"/>
      <c r="F98" s="148"/>
      <c r="G98" s="148"/>
      <c r="H98" s="160"/>
      <c r="I98" s="111">
        <f>D98*50</f>
        <v>14000</v>
      </c>
      <c r="J98" s="161">
        <v>1769.44</v>
      </c>
      <c r="K98" s="161"/>
      <c r="L98" s="112" t="s">
        <v>534</v>
      </c>
      <c r="M98" s="158">
        <f>J98/50</f>
        <v>35.388800000000003</v>
      </c>
      <c r="N98" s="158"/>
      <c r="AMI98"/>
      <c r="AMJ98"/>
    </row>
    <row r="99" spans="1:1024" ht="27" customHeight="1">
      <c r="A99" s="141"/>
      <c r="B99" s="184"/>
      <c r="C99" s="187"/>
      <c r="D99" s="148">
        <v>7000</v>
      </c>
      <c r="E99" s="148"/>
      <c r="F99" s="148"/>
      <c r="G99" s="148"/>
      <c r="H99" s="160"/>
      <c r="I99" s="111">
        <f>D99*1</f>
        <v>7000</v>
      </c>
      <c r="J99" s="161">
        <v>24.65</v>
      </c>
      <c r="K99" s="161"/>
      <c r="L99" s="112" t="s">
        <v>535</v>
      </c>
      <c r="M99" s="158">
        <f>J99/1</f>
        <v>24.65</v>
      </c>
      <c r="N99" s="158"/>
      <c r="AMI99"/>
      <c r="AMJ99"/>
    </row>
    <row r="100" spans="1:1024" ht="27" customHeight="1">
      <c r="A100" s="141"/>
      <c r="B100" s="184"/>
      <c r="C100" s="187"/>
      <c r="D100" s="148">
        <v>3</v>
      </c>
      <c r="E100" s="148"/>
      <c r="F100" s="148"/>
      <c r="G100" s="148"/>
      <c r="H100" s="160"/>
      <c r="I100" s="111">
        <f>D100*50</f>
        <v>150</v>
      </c>
      <c r="J100" s="161">
        <v>826.44</v>
      </c>
      <c r="K100" s="161"/>
      <c r="L100" s="112" t="s">
        <v>536</v>
      </c>
      <c r="M100" s="158">
        <f>J100/50</f>
        <v>16.5288</v>
      </c>
      <c r="N100" s="158"/>
      <c r="AMI100"/>
      <c r="AMJ100"/>
    </row>
    <row r="101" spans="1:1024" ht="27.75" customHeight="1">
      <c r="A101" s="141"/>
      <c r="B101" s="184"/>
      <c r="C101" s="187"/>
      <c r="D101" s="148">
        <v>80</v>
      </c>
      <c r="E101" s="148"/>
      <c r="F101" s="148"/>
      <c r="G101" s="148"/>
      <c r="H101" s="160"/>
      <c r="I101" s="111">
        <f>D101*50</f>
        <v>4000</v>
      </c>
      <c r="J101" s="161">
        <v>1152.8900000000001</v>
      </c>
      <c r="K101" s="161"/>
      <c r="L101" s="112" t="s">
        <v>537</v>
      </c>
      <c r="M101" s="158">
        <f>J101/50</f>
        <v>23.0578</v>
      </c>
      <c r="N101" s="158"/>
      <c r="AMI101"/>
      <c r="AMJ101"/>
    </row>
    <row r="102" spans="1:1024" ht="36.75" customHeight="1">
      <c r="A102" s="141"/>
      <c r="B102" s="184"/>
      <c r="C102" s="187"/>
      <c r="D102" s="148"/>
      <c r="E102" s="148"/>
      <c r="F102" s="148"/>
      <c r="G102" s="148"/>
      <c r="H102" s="160"/>
      <c r="I102" s="113">
        <f>SUM(I97:I101)</f>
        <v>27150</v>
      </c>
      <c r="J102" s="161"/>
      <c r="K102" s="162"/>
      <c r="L102" s="163"/>
      <c r="M102" s="193">
        <f>(M97*I97+M98*I98+M99*I99+M100*I100+M101*I101)/I102</f>
        <v>29.309809208103129</v>
      </c>
      <c r="N102" s="193"/>
      <c r="AMI102"/>
      <c r="AMJ102"/>
    </row>
    <row r="103" spans="1:1024" ht="45.75" customHeight="1">
      <c r="A103" s="140">
        <v>5</v>
      </c>
      <c r="B103" s="142" t="str">
        <f>B90</f>
        <v>ЦЕФОПЕРАЗОН+СУЛЬБАКТАМ</v>
      </c>
      <c r="C103" s="143" t="str">
        <f>C90</f>
        <v>ПОРОШОК ДЛЯ ПРИГОТОВЛЕНИЯ РАСТВОРА ДЛЯ ВНУТРИВЕННОГО И ВНУТРИМЫШЕЧНОГО ВВЕДЕНИЯ ; дозировка: 1000 мг+1000 мг</v>
      </c>
      <c r="D103" s="148">
        <v>1200</v>
      </c>
      <c r="E103" s="148"/>
      <c r="F103" s="148"/>
      <c r="G103" s="148"/>
      <c r="H103" s="159" t="str">
        <f>D90</f>
        <v>мг</v>
      </c>
      <c r="I103" s="110">
        <f>D103*2000</f>
        <v>2400000</v>
      </c>
      <c r="J103" s="161">
        <v>61.63</v>
      </c>
      <c r="K103" s="161"/>
      <c r="L103" s="112" t="s">
        <v>528</v>
      </c>
      <c r="M103" s="158">
        <f>J103/2000</f>
        <v>3.0815000000000002E-2</v>
      </c>
      <c r="N103" s="158"/>
      <c r="AMI103"/>
      <c r="AMJ103"/>
    </row>
    <row r="104" spans="1:1024" ht="45.75" customHeight="1">
      <c r="A104" s="141"/>
      <c r="B104" s="142"/>
      <c r="C104" s="143"/>
      <c r="D104" s="148">
        <v>300</v>
      </c>
      <c r="E104" s="148"/>
      <c r="F104" s="148"/>
      <c r="G104" s="148"/>
      <c r="H104" s="160"/>
      <c r="I104" s="110">
        <f>D104*2000</f>
        <v>600000</v>
      </c>
      <c r="J104" s="161">
        <v>243.5</v>
      </c>
      <c r="K104" s="161"/>
      <c r="L104" s="112" t="s">
        <v>529</v>
      </c>
      <c r="M104" s="158">
        <f>J104/2000</f>
        <v>0.12175</v>
      </c>
      <c r="N104" s="158"/>
      <c r="AMI104"/>
      <c r="AMJ104"/>
    </row>
    <row r="105" spans="1:1024" ht="45.75" customHeight="1">
      <c r="A105" s="141"/>
      <c r="B105" s="142"/>
      <c r="C105" s="143"/>
      <c r="D105" s="148">
        <v>300</v>
      </c>
      <c r="E105" s="148"/>
      <c r="F105" s="148"/>
      <c r="G105" s="148"/>
      <c r="H105" s="160"/>
      <c r="I105" s="110">
        <f>D105*2000</f>
        <v>600000</v>
      </c>
      <c r="J105" s="161">
        <v>129.87</v>
      </c>
      <c r="K105" s="161"/>
      <c r="L105" s="112" t="s">
        <v>530</v>
      </c>
      <c r="M105" s="158">
        <f>J105/2000</f>
        <v>6.4935000000000007E-2</v>
      </c>
      <c r="N105" s="158"/>
      <c r="AMI105"/>
      <c r="AMJ105"/>
    </row>
    <row r="106" spans="1:1024" ht="45.75" customHeight="1">
      <c r="A106" s="141"/>
      <c r="B106" s="142"/>
      <c r="C106" s="143"/>
      <c r="D106" s="148">
        <v>300</v>
      </c>
      <c r="E106" s="148"/>
      <c r="F106" s="148"/>
      <c r="G106" s="148"/>
      <c r="H106" s="160"/>
      <c r="I106" s="110">
        <f>D106*2000</f>
        <v>600000</v>
      </c>
      <c r="J106" s="161">
        <v>211.03</v>
      </c>
      <c r="K106" s="161"/>
      <c r="L106" s="112" t="s">
        <v>531</v>
      </c>
      <c r="M106" s="158">
        <f>J106/2000</f>
        <v>0.105515</v>
      </c>
      <c r="N106" s="158"/>
      <c r="AMI106"/>
      <c r="AMJ106"/>
    </row>
    <row r="107" spans="1:1024" ht="15.75" customHeight="1">
      <c r="A107" s="141"/>
      <c r="B107" s="142"/>
      <c r="C107" s="143"/>
      <c r="D107" s="148"/>
      <c r="E107" s="148"/>
      <c r="F107" s="148"/>
      <c r="G107" s="148"/>
      <c r="H107" s="160"/>
      <c r="I107" s="113">
        <f>SUM(I103:I106)</f>
        <v>4200000</v>
      </c>
      <c r="J107" s="161"/>
      <c r="K107" s="162"/>
      <c r="L107" s="163"/>
      <c r="M107" s="193">
        <f>(M103*I103+M104*I104+M105*I105+M106*I106)/I107</f>
        <v>5.9351428571428569E-2</v>
      </c>
      <c r="N107" s="193"/>
      <c r="AMI107"/>
      <c r="AMJ107"/>
    </row>
    <row r="108" spans="1:1024" ht="14.25" customHeight="1"/>
    <row r="109" spans="1:1024">
      <c r="A109" s="37" t="s">
        <v>527</v>
      </c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</row>
    <row r="110" spans="1:1024" ht="136.5" customHeight="1">
      <c r="A110" s="5" t="s">
        <v>0</v>
      </c>
      <c r="B110" s="5" t="s">
        <v>7</v>
      </c>
      <c r="C110" s="5" t="str">
        <f>C86</f>
        <v>Дозировка, лекарственная форма</v>
      </c>
      <c r="D110" s="197" t="s">
        <v>9</v>
      </c>
      <c r="E110" s="198"/>
      <c r="F110" s="198"/>
      <c r="G110" s="199"/>
      <c r="H110" s="152" t="s">
        <v>19</v>
      </c>
      <c r="I110" s="152"/>
      <c r="J110" s="152" t="s">
        <v>20</v>
      </c>
      <c r="K110" s="152"/>
      <c r="L110" s="5" t="s">
        <v>21</v>
      </c>
      <c r="M110" s="45" t="s">
        <v>63</v>
      </c>
      <c r="N110" s="5" t="s">
        <v>22</v>
      </c>
    </row>
    <row r="111" spans="1:1024" ht="51" customHeight="1">
      <c r="A111" s="35">
        <f t="shared" ref="A111:D113" si="15">A88</f>
        <v>1</v>
      </c>
      <c r="B111" s="104" t="str">
        <f t="shared" si="15"/>
        <v>ДЕКСТРОЗА</v>
      </c>
      <c r="C111" s="7" t="str">
        <f t="shared" si="15"/>
        <v xml:space="preserve"> РАСТВОР ДЛЯ ВНУТРИВЕННОГО ВВЕДЕНИЯ ; дозировка: 400 мг/мл 10 мл*</v>
      </c>
      <c r="D111" s="144" t="str">
        <f t="shared" si="15"/>
        <v>см[3*];^мл</v>
      </c>
      <c r="E111" s="145"/>
      <c r="F111" s="146"/>
      <c r="G111" s="147"/>
      <c r="H111" s="154">
        <f>M28</f>
        <v>0.36</v>
      </c>
      <c r="I111" s="154"/>
      <c r="J111" s="155">
        <f>M96</f>
        <v>0.49506744186046509</v>
      </c>
      <c r="K111" s="155"/>
      <c r="L111" s="16">
        <f t="shared" ref="L111:L113" si="16">M88</f>
        <v>0.69720000000000004</v>
      </c>
      <c r="M111" s="6"/>
      <c r="N111" s="18">
        <v>0.36</v>
      </c>
      <c r="O111" s="25"/>
    </row>
    <row r="112" spans="1:1024" ht="39.75" customHeight="1">
      <c r="A112" s="35">
        <f t="shared" si="15"/>
        <v>2</v>
      </c>
      <c r="B112" s="104" t="str">
        <f t="shared" si="15"/>
        <v>ЦЕФТРИАКСОН</v>
      </c>
      <c r="C112" s="7" t="str">
        <f t="shared" si="15"/>
        <v xml:space="preserve">ПОРОШОК ДЛЯ ПРИГОТОВЛЕНИЯ РАСТВОРА ДЛЯ ВНУТРИВЕННОГО И ВНУТРИМЫШЕЧНОГО ВВЕДЕНИЯ ; дозировка: 1000 мг </v>
      </c>
      <c r="D112" s="144" t="str">
        <f t="shared" si="15"/>
        <v>г</v>
      </c>
      <c r="E112" s="145"/>
      <c r="F112" s="146"/>
      <c r="G112" s="147"/>
      <c r="H112" s="154">
        <f>M59</f>
        <v>21.255600000000001</v>
      </c>
      <c r="I112" s="154"/>
      <c r="J112" s="155">
        <f>M102</f>
        <v>29.309809208103129</v>
      </c>
      <c r="K112" s="155"/>
      <c r="L112" s="16">
        <f t="shared" si="16"/>
        <v>24.793400000000002</v>
      </c>
      <c r="M112" s="6"/>
      <c r="N112" s="18">
        <v>21.26</v>
      </c>
      <c r="O112" s="25"/>
    </row>
    <row r="113" spans="1:1024" ht="39.75" customHeight="1">
      <c r="A113" s="35">
        <f t="shared" si="15"/>
        <v>3</v>
      </c>
      <c r="B113" s="104" t="str">
        <f t="shared" si="15"/>
        <v>ЦЕФОПЕРАЗОН+СУЛЬБАКТАМ</v>
      </c>
      <c r="C113" s="7" t="str">
        <f t="shared" si="15"/>
        <v>ПОРОШОК ДЛЯ ПРИГОТОВЛЕНИЯ РАСТВОРА ДЛЯ ВНУТРИВЕННОГО И ВНУТРИМЫШЕЧНОГО ВВЕДЕНИЯ ; дозировка: 1000 мг+1000 мг</v>
      </c>
      <c r="D113" s="144" t="str">
        <f t="shared" si="15"/>
        <v>мг</v>
      </c>
      <c r="E113" s="145"/>
      <c r="F113" s="146"/>
      <c r="G113" s="147"/>
      <c r="H113" s="154">
        <f>M84</f>
        <v>7.0000000000000007E-2</v>
      </c>
      <c r="I113" s="154"/>
      <c r="J113" s="155">
        <f>M107</f>
        <v>5.9351428571428569E-2</v>
      </c>
      <c r="K113" s="155"/>
      <c r="L113" s="16">
        <f t="shared" si="16"/>
        <v>9.0230000000000005E-2</v>
      </c>
      <c r="M113" s="6"/>
      <c r="N113" s="18">
        <v>0.06</v>
      </c>
      <c r="O113" s="25"/>
    </row>
    <row r="114" spans="1:1024">
      <c r="A114" s="38"/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</row>
    <row r="115" spans="1:1024" ht="45" customHeight="1">
      <c r="A115" s="156" t="s">
        <v>54</v>
      </c>
      <c r="B115" s="156"/>
      <c r="C115" s="156"/>
      <c r="D115" s="156"/>
      <c r="E115" s="156"/>
      <c r="F115" s="156"/>
      <c r="G115" s="156"/>
      <c r="H115" s="156"/>
      <c r="I115" s="156"/>
      <c r="J115" s="156"/>
      <c r="K115" s="156"/>
      <c r="L115" s="156"/>
      <c r="M115" s="156"/>
      <c r="N115" s="156"/>
    </row>
    <row r="116" spans="1:1024">
      <c r="A116" s="42" t="s">
        <v>23</v>
      </c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</row>
    <row r="117" spans="1:1024">
      <c r="A117" s="40" t="s">
        <v>24</v>
      </c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</row>
    <row r="118" spans="1:1024" ht="105.75" customHeight="1">
      <c r="A118" s="153" t="s">
        <v>25</v>
      </c>
      <c r="B118" s="153"/>
      <c r="C118" s="153"/>
      <c r="D118" s="153"/>
      <c r="E118" s="153"/>
      <c r="F118" s="153"/>
      <c r="G118" s="153"/>
      <c r="H118" s="153"/>
      <c r="I118" s="153"/>
      <c r="J118" s="153"/>
      <c r="K118" s="153"/>
      <c r="L118" s="153"/>
      <c r="M118" s="153"/>
      <c r="N118" s="153"/>
    </row>
    <row r="119" spans="1:1024" ht="60.75" customHeight="1">
      <c r="A119" s="5" t="s">
        <v>0</v>
      </c>
      <c r="B119" s="5" t="s">
        <v>7</v>
      </c>
      <c r="C119" s="5" t="str">
        <f>C86</f>
        <v>Дозировка, лекарственная форма</v>
      </c>
      <c r="D119" s="152" t="s">
        <v>9</v>
      </c>
      <c r="E119" s="152"/>
      <c r="F119" s="152"/>
      <c r="G119" s="152"/>
      <c r="H119" s="15" t="s">
        <v>38</v>
      </c>
      <c r="I119" s="152" t="s">
        <v>26</v>
      </c>
      <c r="J119" s="152"/>
      <c r="K119" s="152" t="s">
        <v>27</v>
      </c>
      <c r="L119" s="152"/>
      <c r="M119" s="152" t="s">
        <v>28</v>
      </c>
      <c r="N119" s="152"/>
      <c r="O119" s="30" t="s">
        <v>18</v>
      </c>
      <c r="AMJ119"/>
    </row>
    <row r="120" spans="1:1024" ht="59.25" customHeight="1">
      <c r="A120" s="35">
        <f t="shared" ref="A120:D122" si="17">A88</f>
        <v>1</v>
      </c>
      <c r="B120" s="104" t="str">
        <f t="shared" si="17"/>
        <v>ДЕКСТРОЗА</v>
      </c>
      <c r="C120" s="9" t="str">
        <f t="shared" si="17"/>
        <v xml:space="preserve"> РАСТВОР ДЛЯ ВНУТРИВЕННОГО ВВЕДЕНИЯ ; дозировка: 400 мг/мл 10 мл*</v>
      </c>
      <c r="D120" s="149" t="str">
        <f t="shared" si="17"/>
        <v>см[3*];^мл</v>
      </c>
      <c r="E120" s="149"/>
      <c r="F120" s="149"/>
      <c r="G120" s="149"/>
      <c r="H120" s="10">
        <f t="shared" ref="H120:H122" si="18">E88*F88</f>
        <v>40000</v>
      </c>
      <c r="I120" s="150">
        <f t="shared" ref="I120:I121" si="19">N111</f>
        <v>0.36</v>
      </c>
      <c r="J120" s="150"/>
      <c r="K120" s="151">
        <v>0.46</v>
      </c>
      <c r="L120" s="151"/>
      <c r="M120" s="150">
        <f t="shared" ref="M120:M121" si="20">K120*H120</f>
        <v>18400</v>
      </c>
      <c r="N120" s="150"/>
      <c r="O120" s="46">
        <f t="shared" ref="O120:O122" si="21">Q88</f>
        <v>18</v>
      </c>
      <c r="AMJ120"/>
    </row>
    <row r="121" spans="1:1024" ht="96.75" customHeight="1">
      <c r="A121" s="35">
        <f t="shared" si="17"/>
        <v>2</v>
      </c>
      <c r="B121" s="104" t="str">
        <f t="shared" si="17"/>
        <v>ЦЕФТРИАКСОН</v>
      </c>
      <c r="C121" s="9" t="str">
        <f t="shared" si="17"/>
        <v xml:space="preserve">ПОРОШОК ДЛЯ ПРИГОТОВЛЕНИЯ РАСТВОРА ДЛЯ ВНУТРИВЕННОГО И ВНУТРИМЫШЕЧНОГО ВВЕДЕНИЯ ; дозировка: 1000 мг </v>
      </c>
      <c r="D121" s="149" t="str">
        <f t="shared" si="17"/>
        <v>г</v>
      </c>
      <c r="E121" s="149"/>
      <c r="F121" s="149"/>
      <c r="G121" s="149"/>
      <c r="H121" s="10">
        <f t="shared" si="18"/>
        <v>4000</v>
      </c>
      <c r="I121" s="150">
        <f t="shared" si="19"/>
        <v>21.26</v>
      </c>
      <c r="J121" s="150"/>
      <c r="K121" s="151">
        <v>25.72</v>
      </c>
      <c r="L121" s="151"/>
      <c r="M121" s="150">
        <f t="shared" si="20"/>
        <v>102880</v>
      </c>
      <c r="N121" s="150"/>
      <c r="O121" s="46">
        <f t="shared" si="21"/>
        <v>10</v>
      </c>
      <c r="AMJ121"/>
    </row>
    <row r="122" spans="1:1024" ht="112.5" customHeight="1">
      <c r="A122" s="35">
        <f t="shared" si="17"/>
        <v>3</v>
      </c>
      <c r="B122" s="104" t="str">
        <f t="shared" si="17"/>
        <v>ЦЕФОПЕРАЗОН+СУЛЬБАКТАМ</v>
      </c>
      <c r="C122" s="9" t="str">
        <f t="shared" si="17"/>
        <v>ПОРОШОК ДЛЯ ПРИГОТОВЛЕНИЯ РАСТВОРА ДЛЯ ВНУТРИВЕННОГО И ВНУТРИМЫШЕЧНОГО ВВЕДЕНИЯ ; дозировка: 1000 мг+1000 мг</v>
      </c>
      <c r="D122" s="149" t="str">
        <f t="shared" si="17"/>
        <v>мг</v>
      </c>
      <c r="E122" s="149"/>
      <c r="F122" s="149"/>
      <c r="G122" s="149"/>
      <c r="H122" s="10">
        <f t="shared" si="18"/>
        <v>600000</v>
      </c>
      <c r="I122" s="150">
        <f t="shared" ref="I122" si="22">N113</f>
        <v>0.06</v>
      </c>
      <c r="J122" s="150"/>
      <c r="K122" s="151">
        <v>7.0000000000000007E-2</v>
      </c>
      <c r="L122" s="151"/>
      <c r="M122" s="150">
        <f t="shared" ref="M122" si="23">K122*H122</f>
        <v>42000.000000000007</v>
      </c>
      <c r="N122" s="150"/>
      <c r="O122" s="46">
        <f t="shared" si="21"/>
        <v>12</v>
      </c>
      <c r="AMJ122"/>
    </row>
    <row r="123" spans="1:1024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179">
        <f>SUM(M120:N122)</f>
        <v>163280</v>
      </c>
      <c r="N123" s="179"/>
    </row>
    <row r="124" spans="1:1024" ht="21.75" customHeight="1">
      <c r="A124" s="180" t="s">
        <v>538</v>
      </c>
      <c r="B124" s="173"/>
      <c r="C124" s="173"/>
      <c r="D124" s="173"/>
      <c r="E124" s="173"/>
      <c r="F124" s="173"/>
      <c r="G124" s="173"/>
      <c r="H124" s="173"/>
      <c r="I124" s="173"/>
      <c r="J124" s="173"/>
      <c r="K124" s="173"/>
      <c r="L124" s="173"/>
      <c r="M124" s="173"/>
      <c r="N124" s="173"/>
      <c r="O124" s="173"/>
    </row>
    <row r="125" spans="1:1024" ht="15" customHeight="1">
      <c r="A125" s="43"/>
      <c r="B125" s="177" t="s">
        <v>57</v>
      </c>
      <c r="C125" s="178"/>
      <c r="D125" s="178"/>
      <c r="E125" s="178"/>
      <c r="F125" s="178"/>
      <c r="G125" s="178"/>
      <c r="H125" s="178"/>
      <c r="I125" s="178"/>
      <c r="J125" s="178"/>
      <c r="K125" s="178"/>
      <c r="L125" s="178"/>
      <c r="M125" s="178"/>
      <c r="N125" s="178"/>
      <c r="O125" s="178"/>
    </row>
    <row r="126" spans="1:1024">
      <c r="B126" s="26" t="s">
        <v>45</v>
      </c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12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</row>
    <row r="127" spans="1:1024">
      <c r="B127" s="27" t="s">
        <v>29</v>
      </c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12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</row>
    <row r="128" spans="1:1024" ht="26.25" customHeight="1">
      <c r="B128" s="177" t="s">
        <v>30</v>
      </c>
      <c r="C128" s="178"/>
      <c r="D128" s="178"/>
      <c r="E128" s="178"/>
      <c r="F128" s="178"/>
      <c r="G128" s="178"/>
      <c r="H128" s="178"/>
      <c r="I128" s="178"/>
      <c r="J128" s="178"/>
      <c r="K128" s="178"/>
      <c r="L128" s="178"/>
      <c r="M128" s="178"/>
      <c r="N128" s="178"/>
      <c r="O128" s="178"/>
      <c r="P128" s="12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</row>
    <row r="129" spans="2:36">
      <c r="B129" s="27" t="s">
        <v>31</v>
      </c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12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</row>
    <row r="130" spans="2:36">
      <c r="B130" s="28" t="s">
        <v>52</v>
      </c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12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</row>
    <row r="131" spans="2:36">
      <c r="B131" s="27" t="s">
        <v>32</v>
      </c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12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</row>
    <row r="132" spans="2:36">
      <c r="B132" s="27" t="s">
        <v>33</v>
      </c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12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</row>
    <row r="133" spans="2:36">
      <c r="B133" s="27" t="s">
        <v>60</v>
      </c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12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</row>
    <row r="134" spans="2:36" ht="27" customHeight="1">
      <c r="B134" s="177" t="s">
        <v>58</v>
      </c>
      <c r="C134" s="178"/>
      <c r="D134" s="178"/>
      <c r="E134" s="178"/>
      <c r="F134" s="178"/>
      <c r="G134" s="178"/>
      <c r="H134" s="178"/>
      <c r="I134" s="178"/>
      <c r="J134" s="178"/>
      <c r="K134" s="178"/>
      <c r="L134" s="178"/>
      <c r="M134" s="178"/>
      <c r="N134" s="178"/>
      <c r="O134" s="178"/>
      <c r="P134" s="12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</row>
    <row r="135" spans="2:36">
      <c r="B135" s="27" t="s">
        <v>34</v>
      </c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12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</row>
    <row r="136" spans="2:36">
      <c r="B136" s="27" t="s">
        <v>59</v>
      </c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12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</row>
    <row r="137" spans="2:36">
      <c r="B137" s="27" t="s">
        <v>35</v>
      </c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12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</row>
    <row r="138" spans="2:36" ht="27" customHeight="1">
      <c r="B138" s="177" t="s">
        <v>36</v>
      </c>
      <c r="C138" s="178"/>
      <c r="D138" s="178"/>
      <c r="E138" s="178"/>
      <c r="F138" s="178"/>
      <c r="G138" s="178"/>
      <c r="H138" s="178"/>
      <c r="I138" s="178"/>
      <c r="J138" s="178"/>
      <c r="K138" s="178"/>
      <c r="L138" s="178"/>
      <c r="M138" s="178"/>
      <c r="N138" s="178"/>
      <c r="O138" s="178"/>
      <c r="P138" s="12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</row>
    <row r="139" spans="2:36" ht="26.25" customHeight="1">
      <c r="B139" s="177" t="s">
        <v>37</v>
      </c>
      <c r="C139" s="178"/>
      <c r="D139" s="178"/>
      <c r="E139" s="178"/>
      <c r="F139" s="178"/>
      <c r="G139" s="178"/>
      <c r="H139" s="178"/>
      <c r="I139" s="178"/>
      <c r="J139" s="178"/>
      <c r="K139" s="178"/>
      <c r="L139" s="178"/>
      <c r="M139" s="178"/>
      <c r="N139" s="178"/>
      <c r="O139" s="178"/>
      <c r="P139" s="12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</row>
    <row r="140" spans="2:36" ht="23.25" customHeight="1">
      <c r="B140" s="177" t="s">
        <v>46</v>
      </c>
      <c r="C140" s="178"/>
      <c r="D140" s="178"/>
      <c r="E140" s="178"/>
      <c r="F140" s="178"/>
      <c r="G140" s="178"/>
      <c r="H140" s="178"/>
      <c r="I140" s="178"/>
      <c r="J140" s="178"/>
      <c r="K140" s="178"/>
      <c r="L140" s="178"/>
      <c r="M140" s="178"/>
      <c r="N140" s="178"/>
      <c r="O140" s="178"/>
      <c r="P140" s="12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</row>
    <row r="141" spans="2:36">
      <c r="B141" s="27" t="s">
        <v>47</v>
      </c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12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</row>
    <row r="142" spans="2:36">
      <c r="B142" s="27" t="s">
        <v>48</v>
      </c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12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</row>
    <row r="143" spans="2:36">
      <c r="B143" s="11"/>
    </row>
    <row r="144" spans="2:36">
      <c r="B144" s="1" t="s">
        <v>49</v>
      </c>
      <c r="C144" s="14"/>
    </row>
    <row r="146" spans="3:3">
      <c r="C146" s="14"/>
    </row>
  </sheetData>
  <mergeCells count="514">
    <mergeCell ref="J102:L102"/>
    <mergeCell ref="D98:G98"/>
    <mergeCell ref="D99:G99"/>
    <mergeCell ref="D100:G100"/>
    <mergeCell ref="D101:G101"/>
    <mergeCell ref="J98:K98"/>
    <mergeCell ref="M98:N98"/>
    <mergeCell ref="J99:K99"/>
    <mergeCell ref="M99:N99"/>
    <mergeCell ref="J100:K100"/>
    <mergeCell ref="M100:N100"/>
    <mergeCell ref="J101:K101"/>
    <mergeCell ref="M101:N101"/>
    <mergeCell ref="A60:A84"/>
    <mergeCell ref="B79:C79"/>
    <mergeCell ref="D79:H79"/>
    <mergeCell ref="I79:J79"/>
    <mergeCell ref="K79:L79"/>
    <mergeCell ref="M79:N79"/>
    <mergeCell ref="B80:C80"/>
    <mergeCell ref="D80:H80"/>
    <mergeCell ref="I80:J80"/>
    <mergeCell ref="K80:L80"/>
    <mergeCell ref="M80:N80"/>
    <mergeCell ref="B77:C77"/>
    <mergeCell ref="D77:H77"/>
    <mergeCell ref="I77:J77"/>
    <mergeCell ref="K77:L77"/>
    <mergeCell ref="M77:N77"/>
    <mergeCell ref="B78:C78"/>
    <mergeCell ref="D78:H78"/>
    <mergeCell ref="I78:J78"/>
    <mergeCell ref="K78:L78"/>
    <mergeCell ref="M78:N78"/>
    <mergeCell ref="B75:C75"/>
    <mergeCell ref="D75:H75"/>
    <mergeCell ref="I75:J75"/>
    <mergeCell ref="B72:C72"/>
    <mergeCell ref="D72:H72"/>
    <mergeCell ref="I72:J72"/>
    <mergeCell ref="K72:L72"/>
    <mergeCell ref="M72:N72"/>
    <mergeCell ref="K75:L75"/>
    <mergeCell ref="M75:N75"/>
    <mergeCell ref="B76:C76"/>
    <mergeCell ref="D76:H76"/>
    <mergeCell ref="I76:J76"/>
    <mergeCell ref="K76:L76"/>
    <mergeCell ref="M76:N76"/>
    <mergeCell ref="B73:C73"/>
    <mergeCell ref="D73:H73"/>
    <mergeCell ref="I73:J73"/>
    <mergeCell ref="K73:L73"/>
    <mergeCell ref="M73:N73"/>
    <mergeCell ref="B74:C74"/>
    <mergeCell ref="D74:H74"/>
    <mergeCell ref="I74:J74"/>
    <mergeCell ref="K74:L74"/>
    <mergeCell ref="M74:N74"/>
    <mergeCell ref="B70:C70"/>
    <mergeCell ref="D70:H70"/>
    <mergeCell ref="I70:J70"/>
    <mergeCell ref="K70:L70"/>
    <mergeCell ref="M70:N70"/>
    <mergeCell ref="B71:C71"/>
    <mergeCell ref="D71:H71"/>
    <mergeCell ref="I71:J71"/>
    <mergeCell ref="K71:L71"/>
    <mergeCell ref="M71:N71"/>
    <mergeCell ref="B63:C63"/>
    <mergeCell ref="D63:H63"/>
    <mergeCell ref="I63:J63"/>
    <mergeCell ref="K63:L63"/>
    <mergeCell ref="M63:N63"/>
    <mergeCell ref="B64:C64"/>
    <mergeCell ref="D64:H64"/>
    <mergeCell ref="I64:J64"/>
    <mergeCell ref="K64:L64"/>
    <mergeCell ref="M64:N64"/>
    <mergeCell ref="B65:C65"/>
    <mergeCell ref="D65:H65"/>
    <mergeCell ref="I65:J65"/>
    <mergeCell ref="K65:L65"/>
    <mergeCell ref="M65:N65"/>
    <mergeCell ref="B66:C66"/>
    <mergeCell ref="K84:L84"/>
    <mergeCell ref="M84:N84"/>
    <mergeCell ref="B84:J84"/>
    <mergeCell ref="B82:C82"/>
    <mergeCell ref="D82:H82"/>
    <mergeCell ref="I82:J82"/>
    <mergeCell ref="K82:L82"/>
    <mergeCell ref="M82:N82"/>
    <mergeCell ref="B83:C83"/>
    <mergeCell ref="D83:H83"/>
    <mergeCell ref="I83:J83"/>
    <mergeCell ref="K83:L83"/>
    <mergeCell ref="M83:N83"/>
    <mergeCell ref="B69:C69"/>
    <mergeCell ref="D69:H69"/>
    <mergeCell ref="I69:J69"/>
    <mergeCell ref="K69:L69"/>
    <mergeCell ref="M69:N69"/>
    <mergeCell ref="B62:C62"/>
    <mergeCell ref="D62:H62"/>
    <mergeCell ref="I62:J62"/>
    <mergeCell ref="K62:L62"/>
    <mergeCell ref="M62:N62"/>
    <mergeCell ref="B81:C81"/>
    <mergeCell ref="D81:H81"/>
    <mergeCell ref="I81:J81"/>
    <mergeCell ref="K81:L81"/>
    <mergeCell ref="M81:N81"/>
    <mergeCell ref="D66:H66"/>
    <mergeCell ref="I66:J66"/>
    <mergeCell ref="K66:L66"/>
    <mergeCell ref="M66:N66"/>
    <mergeCell ref="B67:C67"/>
    <mergeCell ref="D67:H67"/>
    <mergeCell ref="I67:J67"/>
    <mergeCell ref="K67:L67"/>
    <mergeCell ref="M67:N67"/>
    <mergeCell ref="B68:C68"/>
    <mergeCell ref="D68:H68"/>
    <mergeCell ref="I68:J68"/>
    <mergeCell ref="K68:L68"/>
    <mergeCell ref="M68:N68"/>
    <mergeCell ref="B60:C60"/>
    <mergeCell ref="D60:H60"/>
    <mergeCell ref="I60:J60"/>
    <mergeCell ref="K60:L60"/>
    <mergeCell ref="M60:N60"/>
    <mergeCell ref="B61:C61"/>
    <mergeCell ref="D61:H61"/>
    <mergeCell ref="I61:J61"/>
    <mergeCell ref="K61:L61"/>
    <mergeCell ref="M61:N61"/>
    <mergeCell ref="B59:J59"/>
    <mergeCell ref="B44:C44"/>
    <mergeCell ref="D44:H44"/>
    <mergeCell ref="I44:J44"/>
    <mergeCell ref="K44:L44"/>
    <mergeCell ref="M44:N44"/>
    <mergeCell ref="B45:C45"/>
    <mergeCell ref="D45:H45"/>
    <mergeCell ref="I45:J45"/>
    <mergeCell ref="K45:L45"/>
    <mergeCell ref="M45:N45"/>
    <mergeCell ref="M50:N50"/>
    <mergeCell ref="B51:C51"/>
    <mergeCell ref="D51:H51"/>
    <mergeCell ref="I51:J51"/>
    <mergeCell ref="K51:L51"/>
    <mergeCell ref="M51:N51"/>
    <mergeCell ref="B48:C48"/>
    <mergeCell ref="D48:H48"/>
    <mergeCell ref="B43:C43"/>
    <mergeCell ref="D43:H43"/>
    <mergeCell ref="I43:J43"/>
    <mergeCell ref="K43:L43"/>
    <mergeCell ref="M43:N43"/>
    <mergeCell ref="B46:C46"/>
    <mergeCell ref="D46:H46"/>
    <mergeCell ref="I46:J46"/>
    <mergeCell ref="K46:L46"/>
    <mergeCell ref="M46:N46"/>
    <mergeCell ref="B41:C41"/>
    <mergeCell ref="D41:H41"/>
    <mergeCell ref="I41:J41"/>
    <mergeCell ref="K41:L41"/>
    <mergeCell ref="M41:N41"/>
    <mergeCell ref="B42:C42"/>
    <mergeCell ref="D42:H42"/>
    <mergeCell ref="I42:J42"/>
    <mergeCell ref="K42:L42"/>
    <mergeCell ref="M42:N42"/>
    <mergeCell ref="B39:C39"/>
    <mergeCell ref="D39:H39"/>
    <mergeCell ref="I39:J39"/>
    <mergeCell ref="K39:L39"/>
    <mergeCell ref="M39:N39"/>
    <mergeCell ref="B40:C40"/>
    <mergeCell ref="D40:H40"/>
    <mergeCell ref="I40:J40"/>
    <mergeCell ref="K40:L40"/>
    <mergeCell ref="M40:N40"/>
    <mergeCell ref="B37:C37"/>
    <mergeCell ref="D37:H37"/>
    <mergeCell ref="I37:J37"/>
    <mergeCell ref="K37:L37"/>
    <mergeCell ref="M37:N37"/>
    <mergeCell ref="B38:C38"/>
    <mergeCell ref="D38:H38"/>
    <mergeCell ref="I38:J38"/>
    <mergeCell ref="K38:L38"/>
    <mergeCell ref="M38:N38"/>
    <mergeCell ref="K34:L34"/>
    <mergeCell ref="M34:N34"/>
    <mergeCell ref="B35:C35"/>
    <mergeCell ref="D35:H35"/>
    <mergeCell ref="I35:J35"/>
    <mergeCell ref="K35:L35"/>
    <mergeCell ref="M35:N35"/>
    <mergeCell ref="B36:C36"/>
    <mergeCell ref="D36:H36"/>
    <mergeCell ref="I36:J36"/>
    <mergeCell ref="K36:L36"/>
    <mergeCell ref="M36:N36"/>
    <mergeCell ref="K50:L50"/>
    <mergeCell ref="B30:C30"/>
    <mergeCell ref="D30:H30"/>
    <mergeCell ref="I30:J30"/>
    <mergeCell ref="K30:L30"/>
    <mergeCell ref="M30:N30"/>
    <mergeCell ref="B31:C31"/>
    <mergeCell ref="D31:H31"/>
    <mergeCell ref="I31:J31"/>
    <mergeCell ref="K31:L31"/>
    <mergeCell ref="M31:N31"/>
    <mergeCell ref="B32:C32"/>
    <mergeCell ref="D32:H32"/>
    <mergeCell ref="I32:J32"/>
    <mergeCell ref="K32:L32"/>
    <mergeCell ref="M32:N32"/>
    <mergeCell ref="B33:C33"/>
    <mergeCell ref="D33:H33"/>
    <mergeCell ref="I33:J33"/>
    <mergeCell ref="K33:L33"/>
    <mergeCell ref="M33:N33"/>
    <mergeCell ref="B34:C34"/>
    <mergeCell ref="D34:H34"/>
    <mergeCell ref="I34:J34"/>
    <mergeCell ref="B56:C56"/>
    <mergeCell ref="B29:C29"/>
    <mergeCell ref="D29:H29"/>
    <mergeCell ref="I29:J29"/>
    <mergeCell ref="K29:L29"/>
    <mergeCell ref="M29:N29"/>
    <mergeCell ref="B54:C54"/>
    <mergeCell ref="D54:H54"/>
    <mergeCell ref="I54:J54"/>
    <mergeCell ref="K54:L54"/>
    <mergeCell ref="M54:N54"/>
    <mergeCell ref="B52:C52"/>
    <mergeCell ref="D52:H52"/>
    <mergeCell ref="I52:J52"/>
    <mergeCell ref="K52:L52"/>
    <mergeCell ref="M52:N52"/>
    <mergeCell ref="B53:C53"/>
    <mergeCell ref="D53:H53"/>
    <mergeCell ref="I53:J53"/>
    <mergeCell ref="K53:L53"/>
    <mergeCell ref="M53:N53"/>
    <mergeCell ref="B50:C50"/>
    <mergeCell ref="D50:H50"/>
    <mergeCell ref="I50:J50"/>
    <mergeCell ref="B57:C57"/>
    <mergeCell ref="D57:H57"/>
    <mergeCell ref="I57:J57"/>
    <mergeCell ref="K57:L57"/>
    <mergeCell ref="M57:N57"/>
    <mergeCell ref="B58:C58"/>
    <mergeCell ref="D58:H58"/>
    <mergeCell ref="I58:J58"/>
    <mergeCell ref="K58:L58"/>
    <mergeCell ref="M58:N58"/>
    <mergeCell ref="B55:C55"/>
    <mergeCell ref="D55:H55"/>
    <mergeCell ref="I55:J55"/>
    <mergeCell ref="K55:L55"/>
    <mergeCell ref="M55:N55"/>
    <mergeCell ref="B27:C27"/>
    <mergeCell ref="D27:H27"/>
    <mergeCell ref="I27:J27"/>
    <mergeCell ref="K27:L27"/>
    <mergeCell ref="M27:N27"/>
    <mergeCell ref="B28:J28"/>
    <mergeCell ref="I48:J48"/>
    <mergeCell ref="K48:L48"/>
    <mergeCell ref="M48:N48"/>
    <mergeCell ref="B49:C49"/>
    <mergeCell ref="D49:H49"/>
    <mergeCell ref="I49:J49"/>
    <mergeCell ref="K49:L49"/>
    <mergeCell ref="M49:N49"/>
    <mergeCell ref="B47:C47"/>
    <mergeCell ref="D47:H47"/>
    <mergeCell ref="I47:J47"/>
    <mergeCell ref="K47:L47"/>
    <mergeCell ref="M47:N47"/>
    <mergeCell ref="B25:C25"/>
    <mergeCell ref="D25:H25"/>
    <mergeCell ref="I25:J25"/>
    <mergeCell ref="K25:L25"/>
    <mergeCell ref="M25:N25"/>
    <mergeCell ref="B26:C26"/>
    <mergeCell ref="D26:H26"/>
    <mergeCell ref="I26:J26"/>
    <mergeCell ref="K26:L26"/>
    <mergeCell ref="M26:N26"/>
    <mergeCell ref="B24:C24"/>
    <mergeCell ref="D24:H24"/>
    <mergeCell ref="I24:J24"/>
    <mergeCell ref="K24:L24"/>
    <mergeCell ref="M24:N24"/>
    <mergeCell ref="B22:C22"/>
    <mergeCell ref="D22:H22"/>
    <mergeCell ref="I22:J22"/>
    <mergeCell ref="K22:L22"/>
    <mergeCell ref="M22:N22"/>
    <mergeCell ref="B23:C23"/>
    <mergeCell ref="D23:H23"/>
    <mergeCell ref="I23:J23"/>
    <mergeCell ref="K23:L23"/>
    <mergeCell ref="M23:N23"/>
    <mergeCell ref="B8:L8"/>
    <mergeCell ref="B16:C16"/>
    <mergeCell ref="D16:H16"/>
    <mergeCell ref="I16:J16"/>
    <mergeCell ref="K16:L16"/>
    <mergeCell ref="M16:N16"/>
    <mergeCell ref="B17:C17"/>
    <mergeCell ref="D17:H17"/>
    <mergeCell ref="I17:J17"/>
    <mergeCell ref="K17:L17"/>
    <mergeCell ref="M17:N17"/>
    <mergeCell ref="B15:C15"/>
    <mergeCell ref="D15:H15"/>
    <mergeCell ref="I15:J15"/>
    <mergeCell ref="K15:L15"/>
    <mergeCell ref="M15:N15"/>
    <mergeCell ref="M9:N9"/>
    <mergeCell ref="B11:C11"/>
    <mergeCell ref="D11:H11"/>
    <mergeCell ref="I11:J11"/>
    <mergeCell ref="K11:L11"/>
    <mergeCell ref="M11:N11"/>
    <mergeCell ref="M12:N12"/>
    <mergeCell ref="B13:C13"/>
    <mergeCell ref="M13:N13"/>
    <mergeCell ref="H111:I111"/>
    <mergeCell ref="J111:K111"/>
    <mergeCell ref="D113:G113"/>
    <mergeCell ref="D56:H56"/>
    <mergeCell ref="I56:J56"/>
    <mergeCell ref="K28:L28"/>
    <mergeCell ref="M107:N107"/>
    <mergeCell ref="D97:G97"/>
    <mergeCell ref="H97:H102"/>
    <mergeCell ref="J97:K97"/>
    <mergeCell ref="M97:N97"/>
    <mergeCell ref="I21:J21"/>
    <mergeCell ref="K21:L21"/>
    <mergeCell ref="M21:N21"/>
    <mergeCell ref="K59:L59"/>
    <mergeCell ref="M59:N59"/>
    <mergeCell ref="K56:L56"/>
    <mergeCell ref="M56:N56"/>
    <mergeCell ref="D9:H9"/>
    <mergeCell ref="I9:J9"/>
    <mergeCell ref="K9:L9"/>
    <mergeCell ref="I18:J18"/>
    <mergeCell ref="K18:L18"/>
    <mergeCell ref="B19:C19"/>
    <mergeCell ref="D19:H19"/>
    <mergeCell ref="I19:J19"/>
    <mergeCell ref="K19:L19"/>
    <mergeCell ref="B18:C18"/>
    <mergeCell ref="D18:H18"/>
    <mergeCell ref="D13:H13"/>
    <mergeCell ref="I13:J13"/>
    <mergeCell ref="K13:L13"/>
    <mergeCell ref="J110:K110"/>
    <mergeCell ref="H110:I110"/>
    <mergeCell ref="B140:O140"/>
    <mergeCell ref="B128:O128"/>
    <mergeCell ref="B134:O134"/>
    <mergeCell ref="B139:O139"/>
    <mergeCell ref="B138:O138"/>
    <mergeCell ref="M123:N123"/>
    <mergeCell ref="A124:O124"/>
    <mergeCell ref="B125:O125"/>
    <mergeCell ref="D120:G120"/>
    <mergeCell ref="I120:J120"/>
    <mergeCell ref="K120:L120"/>
    <mergeCell ref="K122:L122"/>
    <mergeCell ref="M122:N122"/>
    <mergeCell ref="R86:R87"/>
    <mergeCell ref="P86:P87"/>
    <mergeCell ref="D94:G94"/>
    <mergeCell ref="J94:K94"/>
    <mergeCell ref="M94:N94"/>
    <mergeCell ref="D93:G93"/>
    <mergeCell ref="J93:K93"/>
    <mergeCell ref="M93:N93"/>
    <mergeCell ref="D86:D87"/>
    <mergeCell ref="E86:E87"/>
    <mergeCell ref="F86:F87"/>
    <mergeCell ref="O86:O87"/>
    <mergeCell ref="Q86:Q87"/>
    <mergeCell ref="G86:H86"/>
    <mergeCell ref="M86:N87"/>
    <mergeCell ref="A92:O92"/>
    <mergeCell ref="B86:B87"/>
    <mergeCell ref="C86:C87"/>
    <mergeCell ref="I86:J86"/>
    <mergeCell ref="K86:L86"/>
    <mergeCell ref="A91:O91"/>
    <mergeCell ref="M88:N88"/>
    <mergeCell ref="M89:N89"/>
    <mergeCell ref="A86:A87"/>
    <mergeCell ref="D102:G102"/>
    <mergeCell ref="M102:N102"/>
    <mergeCell ref="D95:G95"/>
    <mergeCell ref="A1:N1"/>
    <mergeCell ref="A2:N2"/>
    <mergeCell ref="B3:C3"/>
    <mergeCell ref="D3:H3"/>
    <mergeCell ref="I3:J3"/>
    <mergeCell ref="K3:L3"/>
    <mergeCell ref="M3:N3"/>
    <mergeCell ref="B4:C4"/>
    <mergeCell ref="D4:H4"/>
    <mergeCell ref="I4:J4"/>
    <mergeCell ref="K4:L4"/>
    <mergeCell ref="M4:N4"/>
    <mergeCell ref="M10:N10"/>
    <mergeCell ref="A85:O85"/>
    <mergeCell ref="A94:A96"/>
    <mergeCell ref="B94:B96"/>
    <mergeCell ref="A97:A102"/>
    <mergeCell ref="B97:B102"/>
    <mergeCell ref="C97:C102"/>
    <mergeCell ref="I122:J122"/>
    <mergeCell ref="D112:G112"/>
    <mergeCell ref="M120:N120"/>
    <mergeCell ref="D121:G121"/>
    <mergeCell ref="I121:J121"/>
    <mergeCell ref="K121:L121"/>
    <mergeCell ref="M121:N121"/>
    <mergeCell ref="M119:N119"/>
    <mergeCell ref="D119:G119"/>
    <mergeCell ref="I119:J119"/>
    <mergeCell ref="K119:L119"/>
    <mergeCell ref="A118:N118"/>
    <mergeCell ref="H113:I113"/>
    <mergeCell ref="J113:K113"/>
    <mergeCell ref="J112:K112"/>
    <mergeCell ref="A103:A107"/>
    <mergeCell ref="B103:B107"/>
    <mergeCell ref="C103:C107"/>
    <mergeCell ref="D111:G111"/>
    <mergeCell ref="D107:G107"/>
    <mergeCell ref="D104:G104"/>
    <mergeCell ref="D105:G105"/>
    <mergeCell ref="D122:G122"/>
    <mergeCell ref="A115:N115"/>
    <mergeCell ref="H112:I112"/>
    <mergeCell ref="M105:N105"/>
    <mergeCell ref="D106:G106"/>
    <mergeCell ref="M106:N106"/>
    <mergeCell ref="D103:G103"/>
    <mergeCell ref="H103:H107"/>
    <mergeCell ref="J103:K103"/>
    <mergeCell ref="M103:N103"/>
    <mergeCell ref="J104:K104"/>
    <mergeCell ref="M104:N104"/>
    <mergeCell ref="J105:K105"/>
    <mergeCell ref="J106:K106"/>
    <mergeCell ref="J107:L107"/>
    <mergeCell ref="D110:G110"/>
    <mergeCell ref="A4:A5"/>
    <mergeCell ref="A6:A8"/>
    <mergeCell ref="B10:L10"/>
    <mergeCell ref="B12:L12"/>
    <mergeCell ref="A9:A10"/>
    <mergeCell ref="A11:A12"/>
    <mergeCell ref="A13:A14"/>
    <mergeCell ref="B14:L14"/>
    <mergeCell ref="A29:A59"/>
    <mergeCell ref="A15:A28"/>
    <mergeCell ref="B6:C6"/>
    <mergeCell ref="D6:H6"/>
    <mergeCell ref="I6:J6"/>
    <mergeCell ref="K6:L6"/>
    <mergeCell ref="B7:C7"/>
    <mergeCell ref="D7:H7"/>
    <mergeCell ref="I7:J7"/>
    <mergeCell ref="K7:L7"/>
    <mergeCell ref="K20:L20"/>
    <mergeCell ref="B21:C21"/>
    <mergeCell ref="D21:H21"/>
    <mergeCell ref="B20:C20"/>
    <mergeCell ref="D20:H20"/>
    <mergeCell ref="I20:J20"/>
    <mergeCell ref="J95:K95"/>
    <mergeCell ref="M95:N95"/>
    <mergeCell ref="B5:L5"/>
    <mergeCell ref="M5:N5"/>
    <mergeCell ref="M6:N6"/>
    <mergeCell ref="M7:N7"/>
    <mergeCell ref="M8:N8"/>
    <mergeCell ref="M90:N90"/>
    <mergeCell ref="C94:C96"/>
    <mergeCell ref="H94:H96"/>
    <mergeCell ref="J96:L96"/>
    <mergeCell ref="D96:G96"/>
    <mergeCell ref="M96:N96"/>
    <mergeCell ref="M14:N14"/>
    <mergeCell ref="M18:N18"/>
    <mergeCell ref="M19:N19"/>
    <mergeCell ref="M28:N28"/>
    <mergeCell ref="M20:N20"/>
    <mergeCell ref="B9:C9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3"/>
  <sheetViews>
    <sheetView topLeftCell="A45" zoomScale="70" zoomScaleNormal="70" workbookViewId="0">
      <selection activeCell="A54" sqref="A54"/>
    </sheetView>
  </sheetViews>
  <sheetFormatPr defaultRowHeight="15"/>
  <cols>
    <col min="1" max="1" width="4.28515625" style="66" customWidth="1"/>
    <col min="2" max="2" width="12.5703125" customWidth="1"/>
    <col min="3" max="3" width="15.5703125" customWidth="1"/>
    <col min="4" max="4" width="17.7109375" customWidth="1"/>
    <col min="5" max="5" width="33.85546875" customWidth="1"/>
    <col min="9" max="9" width="10.140625" style="83" bestFit="1" customWidth="1"/>
    <col min="13" max="13" width="12.140625" customWidth="1"/>
  </cols>
  <sheetData>
    <row r="1" spans="1:13" ht="73.5">
      <c r="B1" s="67" t="s">
        <v>70</v>
      </c>
      <c r="C1" s="55" t="s">
        <v>71</v>
      </c>
      <c r="D1" s="55" t="s">
        <v>72</v>
      </c>
      <c r="E1" s="55" t="s">
        <v>73</v>
      </c>
      <c r="F1" s="55" t="s">
        <v>74</v>
      </c>
      <c r="G1" s="64" t="s">
        <v>6</v>
      </c>
      <c r="H1" s="55" t="s">
        <v>75</v>
      </c>
      <c r="I1" s="65" t="s">
        <v>76</v>
      </c>
      <c r="J1" s="55" t="s">
        <v>77</v>
      </c>
      <c r="K1" s="55" t="s">
        <v>78</v>
      </c>
      <c r="L1" s="55" t="s">
        <v>79</v>
      </c>
      <c r="M1" s="56" t="s">
        <v>80</v>
      </c>
    </row>
    <row r="2" spans="1:13" ht="75">
      <c r="A2" s="233">
        <v>5</v>
      </c>
      <c r="B2" s="68" t="s">
        <v>132</v>
      </c>
      <c r="C2" s="49" t="s">
        <v>133</v>
      </c>
      <c r="D2" s="49" t="s">
        <v>134</v>
      </c>
      <c r="E2" s="49" t="s">
        <v>69</v>
      </c>
      <c r="F2" s="49"/>
      <c r="G2" s="50">
        <v>5</v>
      </c>
      <c r="H2" s="51">
        <v>90.17</v>
      </c>
      <c r="I2" s="79">
        <f>H2/G2</f>
        <v>18.033999999999999</v>
      </c>
      <c r="J2" s="49" t="s">
        <v>135</v>
      </c>
      <c r="K2" s="52" t="s">
        <v>136</v>
      </c>
      <c r="L2" s="53" t="s">
        <v>137</v>
      </c>
      <c r="M2" s="54">
        <v>44333</v>
      </c>
    </row>
    <row r="3" spans="1:13" ht="90">
      <c r="A3" s="125"/>
      <c r="B3" s="72" t="s">
        <v>132</v>
      </c>
      <c r="C3" s="73" t="s">
        <v>138</v>
      </c>
      <c r="D3" s="73" t="s">
        <v>139</v>
      </c>
      <c r="E3" s="73" t="s">
        <v>68</v>
      </c>
      <c r="F3" s="73"/>
      <c r="G3" s="74">
        <v>10</v>
      </c>
      <c r="H3" s="75">
        <v>138.69999999999999</v>
      </c>
      <c r="I3" s="81">
        <f t="shared" ref="I3:I4" si="0">H3/G3</f>
        <v>13.87</v>
      </c>
      <c r="J3" s="73" t="s">
        <v>140</v>
      </c>
      <c r="K3" s="76" t="s">
        <v>141</v>
      </c>
      <c r="L3" s="77" t="s">
        <v>142</v>
      </c>
      <c r="M3" s="78">
        <v>44333</v>
      </c>
    </row>
    <row r="4" spans="1:13" ht="105">
      <c r="A4" s="125"/>
      <c r="B4" s="68" t="s">
        <v>132</v>
      </c>
      <c r="C4" s="49" t="s">
        <v>132</v>
      </c>
      <c r="D4" s="49" t="s">
        <v>143</v>
      </c>
      <c r="E4" s="49" t="s">
        <v>67</v>
      </c>
      <c r="F4" s="49" t="s">
        <v>144</v>
      </c>
      <c r="G4" s="50">
        <v>10</v>
      </c>
      <c r="H4" s="51">
        <v>180.34</v>
      </c>
      <c r="I4" s="79">
        <f t="shared" si="0"/>
        <v>18.033999999999999</v>
      </c>
      <c r="J4" s="49" t="s">
        <v>145</v>
      </c>
      <c r="K4" s="52" t="s">
        <v>146</v>
      </c>
      <c r="L4" s="53" t="s">
        <v>147</v>
      </c>
      <c r="M4" s="54">
        <v>45104</v>
      </c>
    </row>
    <row r="5" spans="1:13">
      <c r="A5" s="234"/>
      <c r="B5" s="69"/>
      <c r="C5" s="63"/>
      <c r="D5" s="63"/>
      <c r="E5" s="63"/>
      <c r="F5" s="63"/>
      <c r="G5" s="63"/>
      <c r="H5" s="63"/>
      <c r="I5" s="84">
        <v>13.87</v>
      </c>
      <c r="J5" s="63"/>
      <c r="K5" s="63"/>
      <c r="L5" s="63"/>
      <c r="M5" s="63"/>
    </row>
    <row r="6" spans="1:13" ht="139.5" hidden="1" customHeight="1">
      <c r="B6" s="70" t="s">
        <v>81</v>
      </c>
      <c r="C6" s="57" t="s">
        <v>81</v>
      </c>
      <c r="D6" s="57" t="s">
        <v>82</v>
      </c>
      <c r="E6" s="57" t="s">
        <v>83</v>
      </c>
      <c r="F6" s="57" t="s">
        <v>84</v>
      </c>
      <c r="G6" s="58">
        <v>50</v>
      </c>
      <c r="H6" s="59">
        <v>1229.8</v>
      </c>
      <c r="I6" s="80">
        <f>H6/G6</f>
        <v>24.596</v>
      </c>
      <c r="J6" s="57" t="s">
        <v>85</v>
      </c>
      <c r="K6" s="60" t="s">
        <v>86</v>
      </c>
      <c r="L6" s="61" t="s">
        <v>87</v>
      </c>
      <c r="M6" s="62">
        <v>44332</v>
      </c>
    </row>
    <row r="7" spans="1:13" ht="165">
      <c r="A7" s="125">
        <v>6</v>
      </c>
      <c r="B7" s="68" t="s">
        <v>81</v>
      </c>
      <c r="C7" s="49" t="s">
        <v>81</v>
      </c>
      <c r="D7" s="49" t="s">
        <v>91</v>
      </c>
      <c r="E7" s="49" t="s">
        <v>88</v>
      </c>
      <c r="F7" s="49"/>
      <c r="G7" s="50">
        <v>5</v>
      </c>
      <c r="H7" s="51">
        <v>132.72999999999999</v>
      </c>
      <c r="I7" s="79">
        <f t="shared" ref="I7:I16" si="1">H7/G7</f>
        <v>26.545999999999999</v>
      </c>
      <c r="J7" s="49" t="s">
        <v>89</v>
      </c>
      <c r="K7" s="52" t="s">
        <v>90</v>
      </c>
      <c r="L7" s="53" t="s">
        <v>92</v>
      </c>
      <c r="M7" s="54">
        <v>44303</v>
      </c>
    </row>
    <row r="8" spans="1:13" ht="75">
      <c r="A8" s="125"/>
      <c r="B8" s="68" t="s">
        <v>81</v>
      </c>
      <c r="C8" s="49" t="s">
        <v>81</v>
      </c>
      <c r="D8" s="49" t="s">
        <v>93</v>
      </c>
      <c r="E8" s="49" t="s">
        <v>94</v>
      </c>
      <c r="F8" s="49" t="s">
        <v>95</v>
      </c>
      <c r="G8" s="50">
        <v>5</v>
      </c>
      <c r="H8" s="51">
        <v>168.88</v>
      </c>
      <c r="I8" s="79">
        <f t="shared" si="1"/>
        <v>33.775999999999996</v>
      </c>
      <c r="J8" s="49" t="s">
        <v>96</v>
      </c>
      <c r="K8" s="52" t="s">
        <v>97</v>
      </c>
      <c r="L8" s="53" t="s">
        <v>98</v>
      </c>
      <c r="M8" s="54">
        <v>45050</v>
      </c>
    </row>
    <row r="9" spans="1:13" ht="105">
      <c r="A9" s="125"/>
      <c r="B9" s="68" t="s">
        <v>81</v>
      </c>
      <c r="C9" s="49" t="s">
        <v>81</v>
      </c>
      <c r="D9" s="49" t="s">
        <v>93</v>
      </c>
      <c r="E9" s="49" t="s">
        <v>67</v>
      </c>
      <c r="F9" s="49" t="s">
        <v>99</v>
      </c>
      <c r="G9" s="50">
        <v>5</v>
      </c>
      <c r="H9" s="51">
        <v>166.94</v>
      </c>
      <c r="I9" s="79">
        <f t="shared" si="1"/>
        <v>33.387999999999998</v>
      </c>
      <c r="J9" s="49" t="s">
        <v>100</v>
      </c>
      <c r="K9" s="52" t="s">
        <v>101</v>
      </c>
      <c r="L9" s="53" t="s">
        <v>102</v>
      </c>
      <c r="M9" s="54">
        <v>45138</v>
      </c>
    </row>
    <row r="10" spans="1:13" ht="105">
      <c r="A10" s="125"/>
      <c r="B10" s="68" t="s">
        <v>81</v>
      </c>
      <c r="C10" s="49" t="s">
        <v>81</v>
      </c>
      <c r="D10" s="49" t="s">
        <v>93</v>
      </c>
      <c r="E10" s="49" t="s">
        <v>67</v>
      </c>
      <c r="F10" s="49" t="s">
        <v>95</v>
      </c>
      <c r="G10" s="50">
        <v>5</v>
      </c>
      <c r="H10" s="51">
        <v>166.94</v>
      </c>
      <c r="I10" s="79">
        <f t="shared" si="1"/>
        <v>33.387999999999998</v>
      </c>
      <c r="J10" s="49" t="s">
        <v>103</v>
      </c>
      <c r="K10" s="52" t="s">
        <v>101</v>
      </c>
      <c r="L10" s="53" t="s">
        <v>102</v>
      </c>
      <c r="M10" s="54">
        <v>45138</v>
      </c>
    </row>
    <row r="11" spans="1:13" ht="120">
      <c r="A11" s="125"/>
      <c r="B11" s="68" t="s">
        <v>81</v>
      </c>
      <c r="C11" s="49" t="s">
        <v>104</v>
      </c>
      <c r="D11" s="49" t="s">
        <v>105</v>
      </c>
      <c r="E11" s="49" t="s">
        <v>106</v>
      </c>
      <c r="F11" s="49" t="s">
        <v>95</v>
      </c>
      <c r="G11" s="50">
        <v>5</v>
      </c>
      <c r="H11" s="51">
        <v>182.11</v>
      </c>
      <c r="I11" s="79">
        <f t="shared" si="1"/>
        <v>36.422000000000004</v>
      </c>
      <c r="J11" s="49" t="s">
        <v>107</v>
      </c>
      <c r="K11" s="52" t="s">
        <v>108</v>
      </c>
      <c r="L11" s="53" t="s">
        <v>109</v>
      </c>
      <c r="M11" s="54">
        <v>45167</v>
      </c>
    </row>
    <row r="12" spans="1:13" ht="75">
      <c r="A12" s="125"/>
      <c r="B12" s="68" t="s">
        <v>81</v>
      </c>
      <c r="C12" s="49" t="s">
        <v>110</v>
      </c>
      <c r="D12" s="49" t="s">
        <v>93</v>
      </c>
      <c r="E12" s="49" t="s">
        <v>111</v>
      </c>
      <c r="F12" s="49"/>
      <c r="G12" s="50">
        <v>5</v>
      </c>
      <c r="H12" s="51">
        <v>166.79</v>
      </c>
      <c r="I12" s="79">
        <f t="shared" si="1"/>
        <v>33.357999999999997</v>
      </c>
      <c r="J12" s="49" t="s">
        <v>112</v>
      </c>
      <c r="K12" s="52" t="s">
        <v>90</v>
      </c>
      <c r="L12" s="53" t="s">
        <v>113</v>
      </c>
      <c r="M12" s="54">
        <v>44303</v>
      </c>
    </row>
    <row r="13" spans="1:13" ht="75">
      <c r="A13" s="125"/>
      <c r="B13" s="68" t="s">
        <v>81</v>
      </c>
      <c r="C13" s="49" t="s">
        <v>114</v>
      </c>
      <c r="D13" s="49" t="s">
        <v>93</v>
      </c>
      <c r="E13" s="49" t="s">
        <v>115</v>
      </c>
      <c r="F13" s="49"/>
      <c r="G13" s="50">
        <v>5</v>
      </c>
      <c r="H13" s="51">
        <v>132</v>
      </c>
      <c r="I13" s="79">
        <f t="shared" si="1"/>
        <v>26.4</v>
      </c>
      <c r="J13" s="49" t="s">
        <v>116</v>
      </c>
      <c r="K13" s="52" t="s">
        <v>90</v>
      </c>
      <c r="L13" s="53" t="s">
        <v>117</v>
      </c>
      <c r="M13" s="54">
        <v>44303</v>
      </c>
    </row>
    <row r="14" spans="1:13" ht="60">
      <c r="A14" s="125"/>
      <c r="B14" s="68" t="s">
        <v>81</v>
      </c>
      <c r="C14" s="49" t="s">
        <v>119</v>
      </c>
      <c r="D14" s="49" t="s">
        <v>120</v>
      </c>
      <c r="E14" s="49" t="s">
        <v>121</v>
      </c>
      <c r="F14" s="49" t="s">
        <v>95</v>
      </c>
      <c r="G14" s="50">
        <v>5</v>
      </c>
      <c r="H14" s="51">
        <v>155.63</v>
      </c>
      <c r="I14" s="79">
        <f t="shared" si="1"/>
        <v>31.125999999999998</v>
      </c>
      <c r="J14" s="49" t="s">
        <v>122</v>
      </c>
      <c r="K14" s="52" t="s">
        <v>90</v>
      </c>
      <c r="L14" s="53" t="s">
        <v>123</v>
      </c>
      <c r="M14" s="54">
        <v>44303</v>
      </c>
    </row>
    <row r="15" spans="1:13" ht="75">
      <c r="A15" s="125"/>
      <c r="B15" s="72" t="s">
        <v>81</v>
      </c>
      <c r="C15" s="73" t="s">
        <v>124</v>
      </c>
      <c r="D15" s="73" t="s">
        <v>125</v>
      </c>
      <c r="E15" s="73" t="s">
        <v>56</v>
      </c>
      <c r="F15" s="73" t="s">
        <v>95</v>
      </c>
      <c r="G15" s="74">
        <v>5</v>
      </c>
      <c r="H15" s="75">
        <v>83.61</v>
      </c>
      <c r="I15" s="81">
        <f t="shared" si="1"/>
        <v>16.722000000000001</v>
      </c>
      <c r="J15" s="73" t="s">
        <v>126</v>
      </c>
      <c r="K15" s="76" t="s">
        <v>127</v>
      </c>
      <c r="L15" s="77" t="s">
        <v>128</v>
      </c>
      <c r="M15" s="78">
        <v>45237</v>
      </c>
    </row>
    <row r="16" spans="1:13" ht="60">
      <c r="A16" s="125"/>
      <c r="B16" s="68" t="s">
        <v>81</v>
      </c>
      <c r="C16" s="49" t="s">
        <v>124</v>
      </c>
      <c r="D16" s="49" t="s">
        <v>129</v>
      </c>
      <c r="E16" s="49" t="s">
        <v>56</v>
      </c>
      <c r="F16" s="49" t="s">
        <v>95</v>
      </c>
      <c r="G16" s="50">
        <v>5</v>
      </c>
      <c r="H16" s="51">
        <v>83.61</v>
      </c>
      <c r="I16" s="79">
        <f t="shared" si="1"/>
        <v>16.722000000000001</v>
      </c>
      <c r="J16" s="49" t="s">
        <v>130</v>
      </c>
      <c r="K16" s="52" t="s">
        <v>90</v>
      </c>
      <c r="L16" s="53" t="s">
        <v>131</v>
      </c>
      <c r="M16" s="54">
        <v>44303</v>
      </c>
    </row>
    <row r="17" spans="1:14">
      <c r="A17" s="234"/>
      <c r="B17" s="71"/>
      <c r="C17" s="66"/>
      <c r="D17" s="66"/>
      <c r="E17" s="66"/>
      <c r="F17" s="66"/>
      <c r="G17" s="66"/>
      <c r="H17" s="66"/>
      <c r="I17" s="85">
        <v>16.72</v>
      </c>
      <c r="J17" s="66"/>
      <c r="K17" s="66"/>
      <c r="L17" s="66"/>
      <c r="M17" s="66"/>
    </row>
    <row r="18" spans="1:14" ht="75">
      <c r="A18" s="232">
        <v>8</v>
      </c>
      <c r="B18" s="48" t="s">
        <v>256</v>
      </c>
      <c r="C18" s="49" t="s">
        <v>256</v>
      </c>
      <c r="D18" s="49" t="s">
        <v>93</v>
      </c>
      <c r="E18" s="49" t="s">
        <v>94</v>
      </c>
      <c r="F18" s="49" t="s">
        <v>257</v>
      </c>
      <c r="G18" s="50">
        <v>5</v>
      </c>
      <c r="H18" s="51">
        <v>154.24</v>
      </c>
      <c r="I18" s="79">
        <f>H18/G18</f>
        <v>30.848000000000003</v>
      </c>
      <c r="J18" s="49" t="s">
        <v>258</v>
      </c>
      <c r="K18" s="52" t="s">
        <v>259</v>
      </c>
      <c r="L18" s="53" t="s">
        <v>260</v>
      </c>
      <c r="M18" s="54">
        <v>45072</v>
      </c>
    </row>
    <row r="19" spans="1:14" ht="75">
      <c r="A19" s="125"/>
      <c r="B19" s="48" t="s">
        <v>256</v>
      </c>
      <c r="C19" s="49" t="s">
        <v>261</v>
      </c>
      <c r="D19" s="49" t="s">
        <v>262</v>
      </c>
      <c r="E19" s="49" t="s">
        <v>154</v>
      </c>
      <c r="F19" s="49" t="s">
        <v>257</v>
      </c>
      <c r="G19" s="50">
        <v>5</v>
      </c>
      <c r="H19" s="51">
        <v>168.57</v>
      </c>
      <c r="I19" s="79">
        <f t="shared" ref="I19:I30" si="2">H19/G19</f>
        <v>33.713999999999999</v>
      </c>
      <c r="J19" s="49" t="s">
        <v>263</v>
      </c>
      <c r="K19" s="52" t="s">
        <v>264</v>
      </c>
      <c r="L19" s="53" t="s">
        <v>265</v>
      </c>
      <c r="M19" s="54">
        <v>44645</v>
      </c>
    </row>
    <row r="20" spans="1:14" ht="75">
      <c r="A20" s="125"/>
      <c r="B20" s="86" t="s">
        <v>256</v>
      </c>
      <c r="C20" s="73" t="s">
        <v>266</v>
      </c>
      <c r="D20" s="73" t="s">
        <v>125</v>
      </c>
      <c r="E20" s="73" t="s">
        <v>267</v>
      </c>
      <c r="F20" s="73" t="s">
        <v>257</v>
      </c>
      <c r="G20" s="74">
        <v>5</v>
      </c>
      <c r="H20" s="75">
        <v>125.82</v>
      </c>
      <c r="I20" s="81">
        <f t="shared" si="2"/>
        <v>25.163999999999998</v>
      </c>
      <c r="J20" s="73" t="s">
        <v>268</v>
      </c>
      <c r="K20" s="76" t="s">
        <v>269</v>
      </c>
      <c r="L20" s="77" t="s">
        <v>270</v>
      </c>
      <c r="M20" s="78">
        <v>44138</v>
      </c>
      <c r="N20" t="s">
        <v>321</v>
      </c>
    </row>
    <row r="21" spans="1:14" ht="75">
      <c r="A21" s="125"/>
      <c r="B21" s="48" t="s">
        <v>256</v>
      </c>
      <c r="C21" s="49" t="s">
        <v>271</v>
      </c>
      <c r="D21" s="49" t="s">
        <v>93</v>
      </c>
      <c r="E21" s="49" t="s">
        <v>272</v>
      </c>
      <c r="F21" s="49" t="s">
        <v>273</v>
      </c>
      <c r="G21" s="50">
        <v>5</v>
      </c>
      <c r="H21" s="51">
        <v>140</v>
      </c>
      <c r="I21" s="79">
        <f t="shared" si="2"/>
        <v>28</v>
      </c>
      <c r="J21" s="49" t="s">
        <v>274</v>
      </c>
      <c r="K21" s="52" t="s">
        <v>275</v>
      </c>
      <c r="L21" s="53" t="s">
        <v>276</v>
      </c>
      <c r="M21" s="54">
        <v>44904</v>
      </c>
    </row>
    <row r="22" spans="1:14" ht="75">
      <c r="A22" s="125"/>
      <c r="B22" s="86" t="s">
        <v>256</v>
      </c>
      <c r="C22" s="73" t="s">
        <v>277</v>
      </c>
      <c r="D22" s="73" t="s">
        <v>278</v>
      </c>
      <c r="E22" s="73" t="s">
        <v>279</v>
      </c>
      <c r="F22" s="73" t="s">
        <v>257</v>
      </c>
      <c r="G22" s="74">
        <v>5</v>
      </c>
      <c r="H22" s="75">
        <v>126.85</v>
      </c>
      <c r="I22" s="81">
        <f t="shared" si="2"/>
        <v>25.369999999999997</v>
      </c>
      <c r="J22" s="73" t="s">
        <v>280</v>
      </c>
      <c r="K22" s="76" t="s">
        <v>281</v>
      </c>
      <c r="L22" s="77" t="s">
        <v>282</v>
      </c>
      <c r="M22" s="78">
        <v>44201</v>
      </c>
    </row>
    <row r="23" spans="1:14" ht="105">
      <c r="A23" s="125"/>
      <c r="B23" s="48" t="s">
        <v>256</v>
      </c>
      <c r="C23" s="49" t="s">
        <v>283</v>
      </c>
      <c r="D23" s="49" t="s">
        <v>284</v>
      </c>
      <c r="E23" s="49" t="s">
        <v>285</v>
      </c>
      <c r="F23" s="49" t="s">
        <v>257</v>
      </c>
      <c r="G23" s="50">
        <v>5</v>
      </c>
      <c r="H23" s="51">
        <v>144.97</v>
      </c>
      <c r="I23" s="79">
        <f t="shared" si="2"/>
        <v>28.994</v>
      </c>
      <c r="J23" s="49" t="s">
        <v>286</v>
      </c>
      <c r="K23" s="52" t="s">
        <v>281</v>
      </c>
      <c r="L23" s="53" t="s">
        <v>287</v>
      </c>
      <c r="M23" s="54">
        <v>44201</v>
      </c>
    </row>
    <row r="24" spans="1:14" ht="75">
      <c r="A24" s="125"/>
      <c r="B24" s="48" t="s">
        <v>256</v>
      </c>
      <c r="C24" s="49" t="s">
        <v>288</v>
      </c>
      <c r="D24" s="49" t="s">
        <v>93</v>
      </c>
      <c r="E24" s="49" t="s">
        <v>289</v>
      </c>
      <c r="F24" s="49" t="s">
        <v>257</v>
      </c>
      <c r="G24" s="50">
        <v>5</v>
      </c>
      <c r="H24" s="51">
        <v>130.80000000000001</v>
      </c>
      <c r="I24" s="79">
        <f t="shared" si="2"/>
        <v>26.160000000000004</v>
      </c>
      <c r="J24" s="49" t="s">
        <v>290</v>
      </c>
      <c r="K24" s="52" t="s">
        <v>281</v>
      </c>
      <c r="L24" s="53" t="s">
        <v>291</v>
      </c>
      <c r="M24" s="54">
        <v>44201</v>
      </c>
    </row>
    <row r="25" spans="1:14" ht="90">
      <c r="A25" s="125"/>
      <c r="B25" s="48" t="s">
        <v>256</v>
      </c>
      <c r="C25" s="49" t="s">
        <v>292</v>
      </c>
      <c r="D25" s="49" t="s">
        <v>293</v>
      </c>
      <c r="E25" s="49" t="s">
        <v>294</v>
      </c>
      <c r="F25" s="49" t="s">
        <v>257</v>
      </c>
      <c r="G25" s="50">
        <v>5</v>
      </c>
      <c r="H25" s="51">
        <v>145.49</v>
      </c>
      <c r="I25" s="79">
        <f t="shared" si="2"/>
        <v>29.098000000000003</v>
      </c>
      <c r="J25" s="49" t="s">
        <v>295</v>
      </c>
      <c r="K25" s="52" t="s">
        <v>281</v>
      </c>
      <c r="L25" s="53" t="s">
        <v>296</v>
      </c>
      <c r="M25" s="54">
        <v>44201</v>
      </c>
    </row>
    <row r="26" spans="1:14" ht="75">
      <c r="A26" s="125"/>
      <c r="B26" s="48" t="s">
        <v>256</v>
      </c>
      <c r="C26" s="49" t="s">
        <v>297</v>
      </c>
      <c r="D26" s="49" t="s">
        <v>298</v>
      </c>
      <c r="E26" s="49" t="s">
        <v>154</v>
      </c>
      <c r="F26" s="49" t="s">
        <v>257</v>
      </c>
      <c r="G26" s="50">
        <v>5</v>
      </c>
      <c r="H26" s="51">
        <v>175.17</v>
      </c>
      <c r="I26" s="79">
        <f t="shared" si="2"/>
        <v>35.033999999999999</v>
      </c>
      <c r="J26" s="49" t="s">
        <v>299</v>
      </c>
      <c r="K26" s="52" t="s">
        <v>300</v>
      </c>
      <c r="L26" s="53" t="s">
        <v>265</v>
      </c>
      <c r="M26" s="54">
        <v>45259</v>
      </c>
    </row>
    <row r="27" spans="1:14" ht="75">
      <c r="A27" s="125"/>
      <c r="B27" s="48" t="s">
        <v>256</v>
      </c>
      <c r="C27" s="49" t="s">
        <v>301</v>
      </c>
      <c r="D27" s="49" t="s">
        <v>302</v>
      </c>
      <c r="E27" s="49" t="s">
        <v>303</v>
      </c>
      <c r="F27" s="49" t="s">
        <v>257</v>
      </c>
      <c r="G27" s="50">
        <v>5</v>
      </c>
      <c r="H27" s="51">
        <v>154.19</v>
      </c>
      <c r="I27" s="79">
        <f t="shared" si="2"/>
        <v>30.838000000000001</v>
      </c>
      <c r="J27" s="49" t="s">
        <v>304</v>
      </c>
      <c r="K27" s="52" t="s">
        <v>305</v>
      </c>
      <c r="L27" s="53" t="s">
        <v>306</v>
      </c>
      <c r="M27" s="54">
        <v>44958</v>
      </c>
    </row>
    <row r="28" spans="1:14" ht="60">
      <c r="A28" s="125"/>
      <c r="B28" s="48" t="s">
        <v>256</v>
      </c>
      <c r="C28" s="49" t="s">
        <v>307</v>
      </c>
      <c r="D28" s="49" t="s">
        <v>284</v>
      </c>
      <c r="E28" s="49" t="s">
        <v>56</v>
      </c>
      <c r="F28" s="49" t="s">
        <v>257</v>
      </c>
      <c r="G28" s="50">
        <v>5</v>
      </c>
      <c r="H28" s="51">
        <v>148.83000000000001</v>
      </c>
      <c r="I28" s="79">
        <f t="shared" si="2"/>
        <v>29.766000000000002</v>
      </c>
      <c r="J28" s="49" t="s">
        <v>308</v>
      </c>
      <c r="K28" s="52" t="s">
        <v>309</v>
      </c>
      <c r="L28" s="53" t="s">
        <v>310</v>
      </c>
      <c r="M28" s="54">
        <v>44237</v>
      </c>
    </row>
    <row r="29" spans="1:14" ht="75">
      <c r="A29" s="125"/>
      <c r="B29" s="48" t="s">
        <v>256</v>
      </c>
      <c r="C29" s="49" t="s">
        <v>311</v>
      </c>
      <c r="D29" s="49" t="s">
        <v>93</v>
      </c>
      <c r="E29" s="49" t="s">
        <v>312</v>
      </c>
      <c r="F29" s="49" t="s">
        <v>273</v>
      </c>
      <c r="G29" s="50">
        <v>5</v>
      </c>
      <c r="H29" s="51">
        <v>145.49</v>
      </c>
      <c r="I29" s="79">
        <f t="shared" si="2"/>
        <v>29.098000000000003</v>
      </c>
      <c r="J29" s="49" t="s">
        <v>313</v>
      </c>
      <c r="K29" s="52" t="s">
        <v>314</v>
      </c>
      <c r="L29" s="53" t="s">
        <v>315</v>
      </c>
      <c r="M29" s="54">
        <v>44672</v>
      </c>
    </row>
    <row r="30" spans="1:14" ht="60">
      <c r="A30" s="125"/>
      <c r="B30" s="48" t="s">
        <v>256</v>
      </c>
      <c r="C30" s="49" t="s">
        <v>316</v>
      </c>
      <c r="D30" s="49" t="s">
        <v>317</v>
      </c>
      <c r="E30" s="49" t="s">
        <v>171</v>
      </c>
      <c r="F30" s="49" t="s">
        <v>257</v>
      </c>
      <c r="G30" s="50">
        <v>10</v>
      </c>
      <c r="H30" s="51">
        <v>290.99</v>
      </c>
      <c r="I30" s="79">
        <f t="shared" si="2"/>
        <v>29.099</v>
      </c>
      <c r="J30" s="49" t="s">
        <v>318</v>
      </c>
      <c r="K30" s="52" t="s">
        <v>319</v>
      </c>
      <c r="L30" s="53" t="s">
        <v>320</v>
      </c>
      <c r="M30" s="54">
        <v>44958</v>
      </c>
    </row>
    <row r="31" spans="1:14">
      <c r="A31" s="126"/>
      <c r="B31" s="48"/>
      <c r="C31" s="49"/>
      <c r="D31" s="49"/>
      <c r="E31" s="49"/>
      <c r="F31" s="49"/>
      <c r="G31" s="50"/>
      <c r="H31" s="51"/>
      <c r="I31" s="79">
        <v>25.37</v>
      </c>
      <c r="J31" s="49"/>
      <c r="K31" s="52"/>
      <c r="L31" s="53"/>
      <c r="M31" s="54"/>
    </row>
    <row r="32" spans="1:14" ht="90">
      <c r="A32" s="235">
        <v>10</v>
      </c>
      <c r="B32" s="48" t="s">
        <v>151</v>
      </c>
      <c r="C32" s="49" t="s">
        <v>152</v>
      </c>
      <c r="D32" s="49" t="s">
        <v>153</v>
      </c>
      <c r="E32" s="49" t="s">
        <v>154</v>
      </c>
      <c r="F32" s="49" t="s">
        <v>155</v>
      </c>
      <c r="G32" s="50">
        <v>5</v>
      </c>
      <c r="H32" s="51">
        <v>87.85</v>
      </c>
      <c r="I32" s="79">
        <f>H32/G32</f>
        <v>17.57</v>
      </c>
      <c r="J32" s="49" t="s">
        <v>156</v>
      </c>
      <c r="K32" s="52" t="s">
        <v>157</v>
      </c>
      <c r="L32" s="53" t="s">
        <v>158</v>
      </c>
      <c r="M32" s="54">
        <v>45257</v>
      </c>
    </row>
    <row r="33" spans="1:13" ht="75">
      <c r="A33" s="230"/>
      <c r="B33" s="48" t="s">
        <v>151</v>
      </c>
      <c r="C33" s="49" t="s">
        <v>159</v>
      </c>
      <c r="D33" s="49" t="s">
        <v>160</v>
      </c>
      <c r="E33" s="49" t="s">
        <v>118</v>
      </c>
      <c r="F33" s="49" t="s">
        <v>155</v>
      </c>
      <c r="G33" s="50">
        <v>5</v>
      </c>
      <c r="H33" s="51">
        <v>94.96</v>
      </c>
      <c r="I33" s="79">
        <f t="shared" ref="I33:I35" si="3">H33/G33</f>
        <v>18.991999999999997</v>
      </c>
      <c r="J33" s="49" t="s">
        <v>161</v>
      </c>
      <c r="K33" s="52" t="s">
        <v>162</v>
      </c>
      <c r="L33" s="53" t="s">
        <v>163</v>
      </c>
      <c r="M33" s="54">
        <v>44644</v>
      </c>
    </row>
    <row r="34" spans="1:13" ht="90">
      <c r="A34" s="230"/>
      <c r="B34" s="48" t="s">
        <v>151</v>
      </c>
      <c r="C34" s="49" t="s">
        <v>164</v>
      </c>
      <c r="D34" s="49" t="s">
        <v>165</v>
      </c>
      <c r="E34" s="49" t="s">
        <v>69</v>
      </c>
      <c r="F34" s="49"/>
      <c r="G34" s="50">
        <v>5</v>
      </c>
      <c r="H34" s="51">
        <v>108.47</v>
      </c>
      <c r="I34" s="79">
        <f t="shared" si="3"/>
        <v>21.693999999999999</v>
      </c>
      <c r="J34" s="49" t="s">
        <v>166</v>
      </c>
      <c r="K34" s="52" t="s">
        <v>167</v>
      </c>
      <c r="L34" s="53" t="s">
        <v>168</v>
      </c>
      <c r="M34" s="54">
        <v>44331</v>
      </c>
    </row>
    <row r="35" spans="1:13" ht="60">
      <c r="A35" s="230"/>
      <c r="B35" s="86" t="s">
        <v>151</v>
      </c>
      <c r="C35" s="73" t="s">
        <v>169</v>
      </c>
      <c r="D35" s="73" t="s">
        <v>170</v>
      </c>
      <c r="E35" s="73" t="s">
        <v>171</v>
      </c>
      <c r="F35" s="73" t="s">
        <v>155</v>
      </c>
      <c r="G35" s="74">
        <v>10</v>
      </c>
      <c r="H35" s="75">
        <v>169.54</v>
      </c>
      <c r="I35" s="81">
        <f t="shared" si="3"/>
        <v>16.954000000000001</v>
      </c>
      <c r="J35" s="73" t="s">
        <v>172</v>
      </c>
      <c r="K35" s="76" t="s">
        <v>173</v>
      </c>
      <c r="L35" s="77" t="s">
        <v>174</v>
      </c>
      <c r="M35" s="78">
        <v>44971</v>
      </c>
    </row>
    <row r="36" spans="1:13">
      <c r="A36" s="231"/>
      <c r="B36" s="66"/>
      <c r="C36" s="66"/>
      <c r="D36" s="66"/>
      <c r="E36" s="66"/>
      <c r="F36" s="66"/>
      <c r="G36" s="66"/>
      <c r="H36" s="66"/>
      <c r="I36" s="82">
        <v>16.95</v>
      </c>
      <c r="J36" s="66"/>
      <c r="K36" s="66"/>
      <c r="L36" s="66"/>
      <c r="M36" s="66"/>
    </row>
    <row r="37" spans="1:13" ht="75">
      <c r="A37" s="229">
        <v>15</v>
      </c>
      <c r="B37" s="48" t="s">
        <v>175</v>
      </c>
      <c r="C37" s="49" t="s">
        <v>178</v>
      </c>
      <c r="D37" s="49" t="s">
        <v>179</v>
      </c>
      <c r="E37" s="49" t="s">
        <v>180</v>
      </c>
      <c r="F37" s="49"/>
      <c r="G37" s="50">
        <v>10</v>
      </c>
      <c r="H37" s="51">
        <v>108.81</v>
      </c>
      <c r="I37" s="79">
        <f>H37/G37</f>
        <v>10.881</v>
      </c>
      <c r="J37" s="49" t="s">
        <v>181</v>
      </c>
      <c r="K37" s="52" t="s">
        <v>182</v>
      </c>
      <c r="L37" s="53" t="s">
        <v>183</v>
      </c>
      <c r="M37" s="54">
        <v>44334</v>
      </c>
    </row>
    <row r="38" spans="1:13" ht="85.5" customHeight="1">
      <c r="A38" s="230"/>
      <c r="B38" s="48" t="s">
        <v>175</v>
      </c>
      <c r="C38" s="49" t="s">
        <v>175</v>
      </c>
      <c r="D38" s="49" t="s">
        <v>219</v>
      </c>
      <c r="E38" s="49" t="s">
        <v>187</v>
      </c>
      <c r="F38" s="49"/>
      <c r="G38" s="50">
        <v>5</v>
      </c>
      <c r="H38" s="51">
        <v>21.33</v>
      </c>
      <c r="I38" s="79">
        <f t="shared" ref="I38:I44" si="4">H38/G38</f>
        <v>4.266</v>
      </c>
      <c r="J38" s="49" t="s">
        <v>188</v>
      </c>
      <c r="K38" s="52" t="s">
        <v>189</v>
      </c>
      <c r="L38" s="53" t="s">
        <v>190</v>
      </c>
      <c r="M38" s="54">
        <v>44334</v>
      </c>
    </row>
    <row r="39" spans="1:13" ht="105">
      <c r="A39" s="230"/>
      <c r="B39" s="86" t="s">
        <v>175</v>
      </c>
      <c r="C39" s="73" t="s">
        <v>191</v>
      </c>
      <c r="D39" s="73" t="s">
        <v>192</v>
      </c>
      <c r="E39" s="73" t="s">
        <v>150</v>
      </c>
      <c r="F39" s="73" t="s">
        <v>184</v>
      </c>
      <c r="G39" s="74">
        <v>5</v>
      </c>
      <c r="H39" s="75">
        <v>15.9</v>
      </c>
      <c r="I39" s="81">
        <f t="shared" si="4"/>
        <v>3.18</v>
      </c>
      <c r="J39" s="73" t="s">
        <v>193</v>
      </c>
      <c r="K39" s="76" t="s">
        <v>194</v>
      </c>
      <c r="L39" s="77" t="s">
        <v>195</v>
      </c>
      <c r="M39" s="78">
        <v>44867</v>
      </c>
    </row>
    <row r="40" spans="1:13" ht="60">
      <c r="A40" s="230"/>
      <c r="B40" s="48" t="s">
        <v>175</v>
      </c>
      <c r="C40" s="49" t="s">
        <v>196</v>
      </c>
      <c r="D40" s="49" t="s">
        <v>199</v>
      </c>
      <c r="E40" s="49" t="s">
        <v>197</v>
      </c>
      <c r="F40" s="49"/>
      <c r="G40" s="50">
        <v>10</v>
      </c>
      <c r="H40" s="51">
        <v>179</v>
      </c>
      <c r="I40" s="79">
        <f t="shared" si="4"/>
        <v>17.899999999999999</v>
      </c>
      <c r="J40" s="49" t="s">
        <v>198</v>
      </c>
      <c r="K40" s="52" t="s">
        <v>149</v>
      </c>
      <c r="L40" s="53" t="s">
        <v>200</v>
      </c>
      <c r="M40" s="54">
        <v>44339</v>
      </c>
    </row>
    <row r="41" spans="1:13" ht="90">
      <c r="A41" s="230"/>
      <c r="B41" s="48" t="s">
        <v>175</v>
      </c>
      <c r="C41" s="49" t="s">
        <v>201</v>
      </c>
      <c r="D41" s="49" t="s">
        <v>202</v>
      </c>
      <c r="E41" s="49" t="s">
        <v>203</v>
      </c>
      <c r="F41" s="49" t="s">
        <v>184</v>
      </c>
      <c r="G41" s="50">
        <v>10</v>
      </c>
      <c r="H41" s="51">
        <v>146.44</v>
      </c>
      <c r="I41" s="79">
        <f t="shared" si="4"/>
        <v>14.644</v>
      </c>
      <c r="J41" s="49" t="s">
        <v>204</v>
      </c>
      <c r="K41" s="52" t="s">
        <v>205</v>
      </c>
      <c r="L41" s="53" t="s">
        <v>206</v>
      </c>
      <c r="M41" s="54">
        <v>44334</v>
      </c>
    </row>
    <row r="42" spans="1:13" ht="90">
      <c r="A42" s="230"/>
      <c r="B42" s="48" t="s">
        <v>175</v>
      </c>
      <c r="C42" s="49" t="s">
        <v>207</v>
      </c>
      <c r="D42" s="49" t="s">
        <v>208</v>
      </c>
      <c r="E42" s="49" t="s">
        <v>209</v>
      </c>
      <c r="F42" s="49" t="s">
        <v>184</v>
      </c>
      <c r="G42" s="50">
        <v>5</v>
      </c>
      <c r="H42" s="51">
        <v>38.33</v>
      </c>
      <c r="I42" s="79">
        <f t="shared" si="4"/>
        <v>7.6659999999999995</v>
      </c>
      <c r="J42" s="49" t="s">
        <v>176</v>
      </c>
      <c r="K42" s="52" t="s">
        <v>210</v>
      </c>
      <c r="L42" s="53" t="s">
        <v>177</v>
      </c>
      <c r="M42" s="54">
        <v>44819</v>
      </c>
    </row>
    <row r="43" spans="1:13" ht="105">
      <c r="A43" s="230"/>
      <c r="B43" s="48" t="s">
        <v>175</v>
      </c>
      <c r="C43" s="49" t="s">
        <v>211</v>
      </c>
      <c r="D43" s="49" t="s">
        <v>212</v>
      </c>
      <c r="E43" s="49" t="s">
        <v>62</v>
      </c>
      <c r="F43" s="49" t="s">
        <v>213</v>
      </c>
      <c r="G43" s="50">
        <v>15</v>
      </c>
      <c r="H43" s="51">
        <v>53.63</v>
      </c>
      <c r="I43" s="79">
        <f t="shared" si="4"/>
        <v>3.5753333333333335</v>
      </c>
      <c r="J43" s="49" t="s">
        <v>214</v>
      </c>
      <c r="K43" s="52" t="s">
        <v>215</v>
      </c>
      <c r="L43" s="53" t="s">
        <v>216</v>
      </c>
      <c r="M43" s="54">
        <v>45238</v>
      </c>
    </row>
    <row r="44" spans="1:13" ht="105">
      <c r="A44" s="230"/>
      <c r="B44" s="48" t="s">
        <v>175</v>
      </c>
      <c r="C44" s="49" t="s">
        <v>211</v>
      </c>
      <c r="D44" s="49" t="s">
        <v>186</v>
      </c>
      <c r="E44" s="49" t="s">
        <v>62</v>
      </c>
      <c r="F44" s="49" t="s">
        <v>184</v>
      </c>
      <c r="G44" s="50">
        <v>5</v>
      </c>
      <c r="H44" s="51">
        <v>17.84</v>
      </c>
      <c r="I44" s="79">
        <f t="shared" si="4"/>
        <v>3.5680000000000001</v>
      </c>
      <c r="J44" s="49" t="s">
        <v>185</v>
      </c>
      <c r="K44" s="52" t="s">
        <v>217</v>
      </c>
      <c r="L44" s="53" t="s">
        <v>218</v>
      </c>
      <c r="M44" s="54">
        <v>45208</v>
      </c>
    </row>
    <row r="45" spans="1:13">
      <c r="A45" s="231"/>
      <c r="B45" s="66"/>
      <c r="C45" s="66"/>
      <c r="D45" s="66"/>
      <c r="E45" s="66"/>
      <c r="F45" s="66"/>
      <c r="G45" s="66"/>
      <c r="H45" s="66"/>
      <c r="I45" s="85">
        <v>3.18</v>
      </c>
      <c r="J45" s="66"/>
      <c r="K45" s="66"/>
      <c r="L45" s="66"/>
      <c r="M45" s="66"/>
    </row>
    <row r="46" spans="1:13" ht="105">
      <c r="A46" s="229">
        <v>17</v>
      </c>
      <c r="B46" s="48" t="s">
        <v>220</v>
      </c>
      <c r="C46" s="49" t="s">
        <v>221</v>
      </c>
      <c r="D46" s="49" t="s">
        <v>222</v>
      </c>
      <c r="E46" s="49" t="s">
        <v>223</v>
      </c>
      <c r="F46" s="49" t="s">
        <v>224</v>
      </c>
      <c r="G46" s="50">
        <v>25</v>
      </c>
      <c r="H46" s="51">
        <v>85.17</v>
      </c>
      <c r="I46" s="79">
        <f>H46/G46</f>
        <v>3.4068000000000001</v>
      </c>
      <c r="J46" s="49" t="s">
        <v>225</v>
      </c>
      <c r="K46" s="52" t="s">
        <v>226</v>
      </c>
      <c r="L46" s="53" t="s">
        <v>227</v>
      </c>
      <c r="M46" s="54">
        <v>44222</v>
      </c>
    </row>
    <row r="47" spans="1:13" ht="120">
      <c r="A47" s="230"/>
      <c r="B47" s="48" t="s">
        <v>220</v>
      </c>
      <c r="C47" s="49" t="s">
        <v>220</v>
      </c>
      <c r="D47" s="49" t="s">
        <v>230</v>
      </c>
      <c r="E47" s="49" t="s">
        <v>148</v>
      </c>
      <c r="F47" s="49" t="s">
        <v>224</v>
      </c>
      <c r="G47" s="50">
        <v>20</v>
      </c>
      <c r="H47" s="51">
        <v>68.14</v>
      </c>
      <c r="I47" s="79">
        <f>H47/G47</f>
        <v>3.407</v>
      </c>
      <c r="J47" s="49" t="s">
        <v>228</v>
      </c>
      <c r="K47" s="52" t="s">
        <v>229</v>
      </c>
      <c r="L47" s="53" t="s">
        <v>231</v>
      </c>
      <c r="M47" s="54">
        <v>45406</v>
      </c>
    </row>
    <row r="48" spans="1:13" ht="120">
      <c r="A48" s="230"/>
      <c r="B48" s="48" t="s">
        <v>220</v>
      </c>
      <c r="C48" s="49" t="s">
        <v>220</v>
      </c>
      <c r="D48" s="49" t="s">
        <v>236</v>
      </c>
      <c r="E48" s="49" t="s">
        <v>233</v>
      </c>
      <c r="F48" s="49" t="s">
        <v>224</v>
      </c>
      <c r="G48" s="50">
        <v>20</v>
      </c>
      <c r="H48" s="51">
        <v>68.14</v>
      </c>
      <c r="I48" s="79">
        <f>H48/G48</f>
        <v>3.407</v>
      </c>
      <c r="J48" s="49" t="s">
        <v>234</v>
      </c>
      <c r="K48" s="52" t="s">
        <v>235</v>
      </c>
      <c r="L48" s="53" t="s">
        <v>237</v>
      </c>
      <c r="M48" s="54">
        <v>44210</v>
      </c>
    </row>
    <row r="49" spans="1:13" ht="120">
      <c r="A49" s="230"/>
      <c r="B49" s="48" t="s">
        <v>220</v>
      </c>
      <c r="C49" s="49" t="s">
        <v>238</v>
      </c>
      <c r="D49" s="49" t="s">
        <v>241</v>
      </c>
      <c r="E49" s="49" t="s">
        <v>239</v>
      </c>
      <c r="F49" s="49"/>
      <c r="G49" s="50">
        <v>20</v>
      </c>
      <c r="H49" s="51">
        <v>68.14</v>
      </c>
      <c r="I49" s="79">
        <f t="shared" ref="I49:I52" si="5">H49/G49</f>
        <v>3.407</v>
      </c>
      <c r="J49" s="49" t="s">
        <v>240</v>
      </c>
      <c r="K49" s="52" t="s">
        <v>235</v>
      </c>
      <c r="L49" s="53" t="s">
        <v>242</v>
      </c>
      <c r="M49" s="54">
        <v>44210</v>
      </c>
    </row>
    <row r="50" spans="1:13" ht="105">
      <c r="A50" s="230"/>
      <c r="B50" s="48" t="s">
        <v>220</v>
      </c>
      <c r="C50" s="49" t="s">
        <v>243</v>
      </c>
      <c r="D50" s="49" t="s">
        <v>244</v>
      </c>
      <c r="E50" s="49" t="s">
        <v>223</v>
      </c>
      <c r="F50" s="49" t="s">
        <v>224</v>
      </c>
      <c r="G50" s="50">
        <v>25</v>
      </c>
      <c r="H50" s="51">
        <v>85.17</v>
      </c>
      <c r="I50" s="79">
        <f>H50/G50</f>
        <v>3.4068000000000001</v>
      </c>
      <c r="J50" s="49" t="s">
        <v>245</v>
      </c>
      <c r="K50" s="52" t="s">
        <v>246</v>
      </c>
      <c r="L50" s="53" t="s">
        <v>247</v>
      </c>
      <c r="M50" s="54">
        <v>45393</v>
      </c>
    </row>
    <row r="51" spans="1:13" ht="120">
      <c r="A51" s="230"/>
      <c r="B51" s="48" t="s">
        <v>220</v>
      </c>
      <c r="C51" s="49" t="s">
        <v>248</v>
      </c>
      <c r="D51" s="49" t="s">
        <v>251</v>
      </c>
      <c r="E51" s="49" t="s">
        <v>249</v>
      </c>
      <c r="F51" s="49" t="s">
        <v>224</v>
      </c>
      <c r="G51" s="50">
        <v>30</v>
      </c>
      <c r="H51" s="51">
        <v>102.2</v>
      </c>
      <c r="I51" s="79">
        <f t="shared" si="5"/>
        <v>3.4066666666666667</v>
      </c>
      <c r="J51" s="49" t="s">
        <v>252</v>
      </c>
      <c r="K51" s="52" t="s">
        <v>235</v>
      </c>
      <c r="L51" s="53" t="s">
        <v>250</v>
      </c>
      <c r="M51" s="54">
        <v>44210</v>
      </c>
    </row>
    <row r="52" spans="1:13" ht="120">
      <c r="A52" s="230"/>
      <c r="B52" s="48" t="s">
        <v>220</v>
      </c>
      <c r="C52" s="49" t="s">
        <v>66</v>
      </c>
      <c r="D52" s="49" t="s">
        <v>255</v>
      </c>
      <c r="E52" s="49" t="s">
        <v>148</v>
      </c>
      <c r="F52" s="49" t="s">
        <v>224</v>
      </c>
      <c r="G52" s="50">
        <v>25</v>
      </c>
      <c r="H52" s="51">
        <v>85.17</v>
      </c>
      <c r="I52" s="79">
        <f t="shared" si="5"/>
        <v>3.4068000000000001</v>
      </c>
      <c r="J52" s="49" t="s">
        <v>253</v>
      </c>
      <c r="K52" s="52" t="s">
        <v>254</v>
      </c>
      <c r="L52" s="53" t="s">
        <v>232</v>
      </c>
      <c r="M52" s="54">
        <v>44545</v>
      </c>
    </row>
    <row r="53" spans="1:13">
      <c r="A53" s="231"/>
      <c r="B53" s="66"/>
      <c r="C53" s="66"/>
      <c r="D53" s="66"/>
      <c r="E53" s="66"/>
      <c r="F53" s="66"/>
      <c r="G53" s="66"/>
      <c r="H53" s="66"/>
      <c r="I53" s="82">
        <v>3.41</v>
      </c>
      <c r="J53" s="66"/>
      <c r="K53" s="66"/>
      <c r="L53" s="66"/>
      <c r="M53" s="66"/>
    </row>
  </sheetData>
  <mergeCells count="6">
    <mergeCell ref="A37:A45"/>
    <mergeCell ref="A46:A53"/>
    <mergeCell ref="A18:A31"/>
    <mergeCell ref="A2:A5"/>
    <mergeCell ref="A7:A17"/>
    <mergeCell ref="A32:A3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2024-08-20T06:29:16Z</cp:lastPrinted>
  <dcterms:created xsi:type="dcterms:W3CDTF">2006-09-16T00:00:00Z</dcterms:created>
  <dcterms:modified xsi:type="dcterms:W3CDTF">2024-08-20T06:56:31Z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