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srv01\Экономисты\закупки\2024\публичка\инвентарь Мороз\"/>
    </mc:Choice>
  </mc:AlternateContent>
  <bookViews>
    <workbookView xWindow="0" yWindow="0" windowWidth="19575" windowHeight="9015"/>
  </bookViews>
  <sheets>
    <sheet name="НМЦК" sheetId="2" r:id="rId1"/>
  </sheets>
  <calcPr calcId="152511"/>
</workbook>
</file>

<file path=xl/calcChain.xml><?xml version="1.0" encoding="utf-8"?>
<calcChain xmlns="http://schemas.openxmlformats.org/spreadsheetml/2006/main">
  <c r="P11" i="2" l="1"/>
  <c r="Q12" i="2" l="1"/>
  <c r="G15" i="2" s="1"/>
  <c r="P6" i="2"/>
  <c r="Q6" i="2"/>
  <c r="P7" i="2"/>
  <c r="Q7" i="2"/>
  <c r="P8" i="2"/>
  <c r="Q8" i="2"/>
  <c r="P9" i="2"/>
  <c r="Q9" i="2"/>
  <c r="P10" i="2"/>
  <c r="Q10" i="2"/>
  <c r="Q11" i="2"/>
  <c r="Q5" i="2"/>
  <c r="P5" i="2"/>
  <c r="O5" i="2"/>
  <c r="O6" i="2"/>
  <c r="O7" i="2"/>
  <c r="O8" i="2"/>
  <c r="O9" i="2"/>
  <c r="O10" i="2"/>
  <c r="O11" i="2"/>
  <c r="G12" i="2" l="1"/>
  <c r="F12" i="2"/>
  <c r="E12" i="2"/>
  <c r="I6" i="2" l="1"/>
  <c r="J6" i="2"/>
  <c r="L6" i="2"/>
  <c r="M6" i="2"/>
  <c r="N6" i="2" s="1"/>
  <c r="I7" i="2"/>
  <c r="J7" i="2"/>
  <c r="L7" i="2"/>
  <c r="M7" i="2" s="1"/>
  <c r="N7" i="2" s="1"/>
  <c r="I8" i="2"/>
  <c r="J8" i="2"/>
  <c r="L8" i="2"/>
  <c r="M8" i="2" s="1"/>
  <c r="N8" i="2" s="1"/>
  <c r="I9" i="2"/>
  <c r="J9" i="2"/>
  <c r="L9" i="2"/>
  <c r="M9" i="2" s="1"/>
  <c r="N9" i="2" s="1"/>
  <c r="I10" i="2"/>
  <c r="J10" i="2"/>
  <c r="L10" i="2"/>
  <c r="M10" i="2" s="1"/>
  <c r="N10" i="2" s="1"/>
  <c r="I11" i="2"/>
  <c r="J11" i="2"/>
  <c r="L11" i="2"/>
  <c r="M11" i="2" s="1"/>
  <c r="N11" i="2" s="1"/>
  <c r="L5" i="2"/>
  <c r="M5" i="2" s="1"/>
  <c r="N5" i="2" s="1"/>
  <c r="J5" i="2"/>
  <c r="I5" i="2"/>
  <c r="K9" i="2" l="1"/>
  <c r="K8" i="2"/>
  <c r="K10" i="2"/>
  <c r="K11" i="2"/>
  <c r="K7" i="2"/>
  <c r="K6" i="2"/>
  <c r="K5" i="2"/>
</calcChain>
</file>

<file path=xl/sharedStrings.xml><?xml version="1.0" encoding="utf-8"?>
<sst xmlns="http://schemas.openxmlformats.org/spreadsheetml/2006/main" count="58" uniqueCount="47">
  <si>
    <t>№</t>
  </si>
  <si>
    <t>Наименование предмета контракта</t>
  </si>
  <si>
    <t>Ед. изм</t>
  </si>
  <si>
    <t>Кол-во</t>
  </si>
  <si>
    <t>Коммерческие предложения (руб./ед.изм.)</t>
  </si>
  <si>
    <t>Оценка однородности совокупности значений выявленных цен, используемых в расчете Н(М)ЦК</t>
  </si>
  <si>
    <t>Н(М)ЦК,  определяемая методом сопоставимых рыночных цен (анализа рынка)*</t>
  </si>
  <si>
    <t>№1</t>
  </si>
  <si>
    <t>№2</t>
  </si>
  <si>
    <t>№3</t>
  </si>
  <si>
    <r>
      <t>Средняя арифметическая цена за единицу     &lt;</t>
    </r>
    <r>
      <rPr>
        <b/>
        <i/>
        <sz val="10"/>
        <color indexed="8"/>
        <rFont val="Times New Roman"/>
        <family val="1"/>
        <charset val="204"/>
      </rPr>
      <t>ц</t>
    </r>
    <r>
      <rPr>
        <b/>
        <sz val="10"/>
        <color indexed="8"/>
        <rFont val="Times New Roman"/>
        <family val="1"/>
        <charset val="204"/>
      </rPr>
      <t xml:space="preserve">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</si>
  <si>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</si>
  <si>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</si>
  <si>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</si>
  <si>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</si>
  <si>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</si>
  <si>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Н(М)ЦК контракта с учетом округления цены за единицу (руб.)</t>
  </si>
  <si>
    <t>шт.</t>
  </si>
  <si>
    <t>Итоговые суммы с учётом количества единиц товаров:</t>
  </si>
  <si>
    <t>В результате проведенного расчета Н(М)ЦК контракта составляет:</t>
  </si>
  <si>
    <t>рублей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</si>
  <si>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(Метод сопоставимых рыночных цен (анализ рынка). 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       </t>
  </si>
  <si>
    <t>Рассчет Н(М)ЦК произвел:</t>
  </si>
  <si>
    <t>специалист в сфере закупок Бейзерова О.И.</t>
  </si>
  <si>
    <t>Дата</t>
  </si>
  <si>
    <t>Расчёт начальной (максимальной) цены контракта (Н(М)ЦК)</t>
  </si>
  <si>
    <t>упак.</t>
  </si>
  <si>
    <t>МИНИМАЛЬНАЯ цена за единицу изм. (руб.)</t>
  </si>
  <si>
    <t>МИНИМАЛЬНАЯ Н(М)ЦК контракта (руб.)</t>
  </si>
  <si>
    <t>Поставка расходных материалов 
для объединения «Студия декора и флористики»</t>
  </si>
  <si>
    <t>Предельная цена в соответствии с Распоряжением Комитета по государственному заказу СПб №100-р в редакции от 21.08.2024, руб.</t>
  </si>
  <si>
    <t>отсутствует</t>
  </si>
  <si>
    <t>Примечание</t>
  </si>
  <si>
    <t>Клей Момент Монтаж Суперсильный МВ-70, прозрачный, 250 мл (ОКПД 2 20.52.10.190)</t>
  </si>
  <si>
    <t>Стержни для клеевого пистолета диам.11.2*100 мм, прозрачные, 12 шт. (ОКПД 2 20.52.10.190)</t>
  </si>
  <si>
    <t>Категория ККН "Клеи поливинилацетатные (ПВА)" не подходит по характеристикам: объем, масса, вид</t>
  </si>
  <si>
    <t>Категория ККН "Жидкие гвозди" не подходит по характеристике: способ нанесения клея строительного жидкие гвозди - монтажный пистолет. Категория ККН "Клей полимерный" не подходит по характеристикам: форма выпуска, состав, масса</t>
  </si>
  <si>
    <t>необходимый ККН отсутствует</t>
  </si>
  <si>
    <t>Колер-краска «Текс» ЧЕРНАЯ  №11 профи, для колеровки водно-дисперсионных красок, 0,75 л. (ОКПД 2  
20.30.22.110)</t>
  </si>
  <si>
    <t>Краска для спален и детских комнат "Профи" «Текс», белая, 1,8 л  (ОКПД 2  
20.30.22.110)</t>
  </si>
  <si>
    <t>Клей ПВА Kiitos D2P столярный, прозрачный, 1 кг (ОКПД 2 20.52.10.190)</t>
  </si>
  <si>
    <t>Категория ККН "Стержень клеевой для термоклеевого пистолета" не подходит по характеристике: длина стержня</t>
  </si>
  <si>
    <t>Коэффициент вариации цены не превышает 33 %, т.о совокупность цен считается однородной.</t>
  </si>
  <si>
    <t>Краска акриловая "DECOLA" набор "металлик" 8 цв. х 18 мл. (ОКПД 2 20.30.23.110)</t>
  </si>
  <si>
    <t>Краска акриловая «DECOLA» набор глянцевых красок 6 цв. х 20 мл. (ОКПД 2 20.30.23.110)</t>
  </si>
  <si>
    <t>ККН 20.30.23.110-011 Краска для рисования¹ тип 11</t>
  </si>
  <si>
    <t>Категория ККН "Краски художественные акриловые" не подходит по характеристике - эффект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</si>
</sst>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2" borderId="0" xfId="0" applyFont="1" applyFill="1" applyBorder="1" applyAlignment="1">
      <alignment horizontal="center" vertical="center" wrapText="1"/>
    </xf>
    <xf numFmtId="4" fontId="9" fillId="2" borderId="0" xfId="0" applyNumberFormat="1" applyFont="1" applyFill="1" applyBorder="1" applyAlignment="1">
      <alignment vertical="center"/>
    </xf>
    <xf numFmtId="4" fontId="10" fillId="0" borderId="0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11" fillId="0" borderId="0" xfId="0" applyFont="1"/>
    <xf numFmtId="14" fontId="11" fillId="0" borderId="0" xfId="0" applyNumberFormat="1" applyFont="1" applyBorder="1" applyAlignment="1"/>
    <xf numFmtId="0" fontId="7" fillId="0" borderId="0" xfId="0" applyFont="1" applyFill="1" applyAlignment="1" applyProtection="1">
      <alignment vertical="center"/>
      <protection locked="0"/>
    </xf>
    <xf numFmtId="0" fontId="12" fillId="0" borderId="0" xfId="0" applyFont="1" applyAlignment="1" applyProtection="1">
      <alignment horizontal="center" wrapText="1"/>
      <protection locked="0"/>
    </xf>
    <xf numFmtId="0" fontId="12" fillId="0" borderId="0" xfId="0" applyFont="1" applyAlignment="1" applyProtection="1">
      <alignment wrapText="1"/>
      <protection locked="0"/>
    </xf>
    <xf numFmtId="0" fontId="12" fillId="0" borderId="0" xfId="0" applyFont="1" applyFill="1" applyAlignment="1" applyProtection="1">
      <alignment horizontal="right" vertical="center"/>
      <protection locked="0"/>
    </xf>
    <xf numFmtId="0" fontId="11" fillId="0" borderId="0" xfId="0" applyFont="1" applyAlignment="1"/>
    <xf numFmtId="0" fontId="5" fillId="0" borderId="0" xfId="0" applyFont="1" applyAlignment="1"/>
    <xf numFmtId="14" fontId="5" fillId="0" borderId="0" xfId="0" applyNumberFormat="1" applyFont="1" applyAlignment="1"/>
    <xf numFmtId="0" fontId="1" fillId="2" borderId="1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vertical="top" wrapText="1"/>
    </xf>
    <xf numFmtId="2" fontId="1" fillId="2" borderId="1" xfId="0" applyNumberFormat="1" applyFont="1" applyFill="1" applyBorder="1" applyAlignment="1">
      <alignment vertical="top" wrapText="1"/>
    </xf>
    <xf numFmtId="2" fontId="1" fillId="2" borderId="0" xfId="0" applyNumberFormat="1" applyFont="1" applyFill="1" applyAlignment="1">
      <alignment vertical="top" wrapText="1"/>
    </xf>
    <xf numFmtId="1" fontId="1" fillId="0" borderId="1" xfId="0" applyNumberFormat="1" applyFont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/>
    </xf>
    <xf numFmtId="0" fontId="0" fillId="0" borderId="0" xfId="0" applyBorder="1"/>
    <xf numFmtId="4" fontId="1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top" wrapText="1"/>
    </xf>
    <xf numFmtId="0" fontId="9" fillId="0" borderId="0" xfId="0" applyFont="1" applyBorder="1" applyAlignment="1">
      <alignment vertical="center" wrapText="1"/>
    </xf>
    <xf numFmtId="4" fontId="9" fillId="0" borderId="0" xfId="0" applyNumberFormat="1" applyFont="1" applyBorder="1" applyAlignment="1">
      <alignment vertical="center"/>
    </xf>
    <xf numFmtId="4" fontId="9" fillId="0" borderId="0" xfId="0" applyNumberFormat="1" applyFont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9" fillId="0" borderId="0" xfId="0" applyFont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4" fontId="11" fillId="0" borderId="0" xfId="0" applyNumberFormat="1" applyFont="1" applyBorder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904875</xdr:colOff>
      <xdr:row>3</xdr:row>
      <xdr:rowOff>790575</xdr:rowOff>
    </xdr:from>
    <xdr:to>
      <xdr:col>10</xdr:col>
      <xdr:colOff>10582</xdr:colOff>
      <xdr:row>3</xdr:row>
      <xdr:rowOff>1174750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5042" y="1171575"/>
          <a:ext cx="703791" cy="384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120650</xdr:colOff>
      <xdr:row>3</xdr:row>
      <xdr:rowOff>964142</xdr:rowOff>
    </xdr:from>
    <xdr:to>
      <xdr:col>10</xdr:col>
      <xdr:colOff>696595</xdr:colOff>
      <xdr:row>3</xdr:row>
      <xdr:rowOff>1287357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8900" y="1345142"/>
          <a:ext cx="575945" cy="323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137583</xdr:colOff>
      <xdr:row>3</xdr:row>
      <xdr:rowOff>1359956</xdr:rowOff>
    </xdr:from>
    <xdr:to>
      <xdr:col>11</xdr:col>
      <xdr:colOff>1815041</xdr:colOff>
      <xdr:row>4</xdr:row>
      <xdr:rowOff>1323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0" y="2820456"/>
          <a:ext cx="1677458" cy="3439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tabSelected="1" topLeftCell="A6" zoomScale="90" zoomScaleNormal="90" workbookViewId="0">
      <selection activeCell="B11" sqref="B11"/>
    </sheetView>
  </sheetViews>
  <sheetFormatPr defaultRowHeight="15" x14ac:dyDescent="0.25"/>
  <cols>
    <col min="1" max="1" width="5.42578125" customWidth="1"/>
    <col min="2" max="2" width="35.7109375" customWidth="1"/>
    <col min="3" max="3" width="6.85546875" bestFit="1" customWidth="1"/>
    <col min="4" max="4" width="7.42578125" customWidth="1"/>
    <col min="5" max="5" width="11.5703125" bestFit="1" customWidth="1"/>
    <col min="6" max="6" width="11.28515625" customWidth="1"/>
    <col min="7" max="7" width="11.5703125" bestFit="1" customWidth="1"/>
    <col min="8" max="8" width="17.85546875" customWidth="1"/>
    <col min="9" max="9" width="13.7109375" customWidth="1"/>
    <col min="10" max="10" width="10.28515625" customWidth="1"/>
    <col min="11" max="11" width="13.28515625" bestFit="1" customWidth="1"/>
    <col min="12" max="12" width="28.5703125" customWidth="1"/>
    <col min="13" max="13" width="12" customWidth="1"/>
    <col min="14" max="14" width="13" customWidth="1"/>
    <col min="15" max="15" width="15.42578125" customWidth="1"/>
    <col min="16" max="17" width="18.42578125" customWidth="1"/>
    <col min="18" max="18" width="35.140625" customWidth="1"/>
  </cols>
  <sheetData>
    <row r="1" spans="1:18" ht="30" customHeight="1" x14ac:dyDescent="0.25">
      <c r="A1" s="55" t="s">
        <v>25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</row>
    <row r="2" spans="1:18" ht="43.5" customHeight="1" x14ac:dyDescent="0.25">
      <c r="A2" s="60" t="s">
        <v>29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</row>
    <row r="3" spans="1:18" ht="41.25" customHeight="1" x14ac:dyDescent="0.25">
      <c r="A3" s="56" t="s">
        <v>0</v>
      </c>
      <c r="B3" s="56" t="s">
        <v>1</v>
      </c>
      <c r="C3" s="57" t="s">
        <v>2</v>
      </c>
      <c r="D3" s="57" t="s">
        <v>3</v>
      </c>
      <c r="E3" s="59" t="s">
        <v>4</v>
      </c>
      <c r="F3" s="59"/>
      <c r="G3" s="59"/>
      <c r="H3" s="50" t="s">
        <v>30</v>
      </c>
      <c r="I3" s="53" t="s">
        <v>5</v>
      </c>
      <c r="J3" s="53"/>
      <c r="K3" s="53"/>
      <c r="L3" s="54" t="s">
        <v>6</v>
      </c>
      <c r="M3" s="54"/>
      <c r="N3" s="54"/>
      <c r="O3" s="54"/>
      <c r="P3" s="54"/>
      <c r="Q3" s="54"/>
      <c r="R3" s="50" t="s">
        <v>32</v>
      </c>
    </row>
    <row r="4" spans="1:18" ht="134.25" customHeight="1" x14ac:dyDescent="0.25">
      <c r="A4" s="56"/>
      <c r="B4" s="57"/>
      <c r="C4" s="58"/>
      <c r="D4" s="58"/>
      <c r="E4" s="2" t="s">
        <v>7</v>
      </c>
      <c r="F4" s="2" t="s">
        <v>8</v>
      </c>
      <c r="G4" s="2" t="s">
        <v>9</v>
      </c>
      <c r="H4" s="50"/>
      <c r="I4" s="1" t="s">
        <v>10</v>
      </c>
      <c r="J4" s="1" t="s">
        <v>11</v>
      </c>
      <c r="K4" s="2" t="s">
        <v>12</v>
      </c>
      <c r="L4" s="3" t="s">
        <v>13</v>
      </c>
      <c r="M4" s="1" t="s">
        <v>14</v>
      </c>
      <c r="N4" s="1" t="s">
        <v>15</v>
      </c>
      <c r="O4" s="1" t="s">
        <v>16</v>
      </c>
      <c r="P4" s="38" t="s">
        <v>27</v>
      </c>
      <c r="Q4" s="38" t="s">
        <v>28</v>
      </c>
      <c r="R4" s="50"/>
    </row>
    <row r="5" spans="1:18" ht="118.5" customHeight="1" x14ac:dyDescent="0.25">
      <c r="A5" s="4">
        <v>1</v>
      </c>
      <c r="B5" s="31" t="s">
        <v>33</v>
      </c>
      <c r="C5" s="5" t="s">
        <v>17</v>
      </c>
      <c r="D5" s="34">
        <v>2</v>
      </c>
      <c r="E5" s="6">
        <v>442</v>
      </c>
      <c r="F5" s="6">
        <v>447</v>
      </c>
      <c r="G5" s="6">
        <v>542</v>
      </c>
      <c r="H5" s="6" t="s">
        <v>31</v>
      </c>
      <c r="I5" s="7">
        <f>AVERAGE(E5:G5)</f>
        <v>477</v>
      </c>
      <c r="J5" s="8">
        <f t="shared" ref="J5" si="0">_xlfn.STDEV.P(E5:G5)</f>
        <v>46.007245806140865</v>
      </c>
      <c r="K5" s="8">
        <f t="shared" ref="K5" si="1">J5/I5*100</f>
        <v>9.6451249069477711</v>
      </c>
      <c r="L5" s="7">
        <f t="shared" ref="L5" si="2">((D5/3)*(SUM(E5:G5)))</f>
        <v>954</v>
      </c>
      <c r="M5" s="9">
        <f t="shared" ref="M5" si="3">L5/D5</f>
        <v>477</v>
      </c>
      <c r="N5" s="9">
        <f t="shared" ref="N5" si="4">ROUNDDOWN(M5,2)</f>
        <v>477</v>
      </c>
      <c r="O5" s="7">
        <f>N5*D5</f>
        <v>954</v>
      </c>
      <c r="P5" s="41">
        <f>E5</f>
        <v>442</v>
      </c>
      <c r="Q5" s="41">
        <f>D5*P5</f>
        <v>884</v>
      </c>
      <c r="R5" s="46" t="s">
        <v>36</v>
      </c>
    </row>
    <row r="6" spans="1:18" ht="60" x14ac:dyDescent="0.25">
      <c r="A6" s="4">
        <v>2</v>
      </c>
      <c r="B6" s="32" t="s">
        <v>34</v>
      </c>
      <c r="C6" s="30" t="s">
        <v>26</v>
      </c>
      <c r="D6" s="34">
        <v>2</v>
      </c>
      <c r="E6" s="6">
        <v>272</v>
      </c>
      <c r="F6" s="6">
        <v>300</v>
      </c>
      <c r="G6" s="6">
        <v>396</v>
      </c>
      <c r="H6" s="6" t="s">
        <v>31</v>
      </c>
      <c r="I6" s="7">
        <f t="shared" ref="I6:I11" si="5">AVERAGE(E6:G6)</f>
        <v>322.66666666666669</v>
      </c>
      <c r="J6" s="8">
        <f t="shared" ref="J6:J11" si="6">_xlfn.STDEV.P(E6:G6)</f>
        <v>53.099487337973009</v>
      </c>
      <c r="K6" s="8">
        <f t="shared" ref="K6:K11" si="7">J6/I6*100</f>
        <v>16.456452687388328</v>
      </c>
      <c r="L6" s="7">
        <f t="shared" ref="L6:L11" si="8">((D6/3)*(SUM(E6:G6)))</f>
        <v>645.33333333333326</v>
      </c>
      <c r="M6" s="9">
        <f t="shared" ref="M6:M11" si="9">L6/D6</f>
        <v>322.66666666666663</v>
      </c>
      <c r="N6" s="9">
        <f t="shared" ref="N6:N11" si="10">ROUNDDOWN(M6,2)</f>
        <v>322.66000000000003</v>
      </c>
      <c r="O6" s="7">
        <f t="shared" ref="O6:O11" si="11">N6*D6</f>
        <v>645.32000000000005</v>
      </c>
      <c r="P6" s="41">
        <f t="shared" ref="P6:P10" si="12">E6</f>
        <v>272</v>
      </c>
      <c r="Q6" s="41">
        <f t="shared" ref="Q6:Q11" si="13">D6*P6</f>
        <v>544</v>
      </c>
      <c r="R6" s="46" t="s">
        <v>41</v>
      </c>
    </row>
    <row r="7" spans="1:18" ht="60" x14ac:dyDescent="0.25">
      <c r="A7" s="4">
        <v>3</v>
      </c>
      <c r="B7" s="33" t="s">
        <v>40</v>
      </c>
      <c r="C7" s="30" t="s">
        <v>17</v>
      </c>
      <c r="D7" s="34">
        <v>2</v>
      </c>
      <c r="E7" s="37">
        <v>615</v>
      </c>
      <c r="F7" s="37">
        <v>659</v>
      </c>
      <c r="G7" s="37">
        <v>772</v>
      </c>
      <c r="H7" s="6" t="s">
        <v>31</v>
      </c>
      <c r="I7" s="7">
        <f t="shared" si="5"/>
        <v>682</v>
      </c>
      <c r="J7" s="8">
        <f t="shared" si="6"/>
        <v>66.126142082134706</v>
      </c>
      <c r="K7" s="8">
        <f t="shared" si="7"/>
        <v>9.6959152613100752</v>
      </c>
      <c r="L7" s="7">
        <f t="shared" si="8"/>
        <v>1364</v>
      </c>
      <c r="M7" s="9">
        <f t="shared" si="9"/>
        <v>682</v>
      </c>
      <c r="N7" s="9">
        <f t="shared" si="10"/>
        <v>682</v>
      </c>
      <c r="O7" s="7">
        <f t="shared" si="11"/>
        <v>1364</v>
      </c>
      <c r="P7" s="41">
        <f t="shared" si="12"/>
        <v>615</v>
      </c>
      <c r="Q7" s="41">
        <f t="shared" si="13"/>
        <v>1230</v>
      </c>
      <c r="R7" s="46" t="s">
        <v>35</v>
      </c>
    </row>
    <row r="8" spans="1:18" ht="75" x14ac:dyDescent="0.25">
      <c r="A8" s="4">
        <v>4</v>
      </c>
      <c r="B8" s="32" t="s">
        <v>38</v>
      </c>
      <c r="C8" s="30" t="s">
        <v>17</v>
      </c>
      <c r="D8" s="35">
        <v>1</v>
      </c>
      <c r="E8" s="36">
        <v>515</v>
      </c>
      <c r="F8" s="6">
        <v>515</v>
      </c>
      <c r="G8" s="6">
        <v>533</v>
      </c>
      <c r="H8" s="6" t="s">
        <v>31</v>
      </c>
      <c r="I8" s="7">
        <f t="shared" si="5"/>
        <v>521</v>
      </c>
      <c r="J8" s="8">
        <f t="shared" si="6"/>
        <v>8.4852813742385695</v>
      </c>
      <c r="K8" s="8">
        <f t="shared" si="7"/>
        <v>1.6286528549402244</v>
      </c>
      <c r="L8" s="7">
        <f t="shared" si="8"/>
        <v>521</v>
      </c>
      <c r="M8" s="9">
        <f t="shared" si="9"/>
        <v>521</v>
      </c>
      <c r="N8" s="9">
        <f t="shared" si="10"/>
        <v>521</v>
      </c>
      <c r="O8" s="7">
        <f t="shared" si="11"/>
        <v>521</v>
      </c>
      <c r="P8" s="41">
        <f t="shared" si="12"/>
        <v>515</v>
      </c>
      <c r="Q8" s="41">
        <f t="shared" si="13"/>
        <v>515</v>
      </c>
      <c r="R8" s="46" t="s">
        <v>37</v>
      </c>
    </row>
    <row r="9" spans="1:18" ht="60" x14ac:dyDescent="0.25">
      <c r="A9" s="4">
        <v>5</v>
      </c>
      <c r="B9" s="32" t="s">
        <v>39</v>
      </c>
      <c r="C9" s="30" t="s">
        <v>17</v>
      </c>
      <c r="D9" s="35">
        <v>2</v>
      </c>
      <c r="E9" s="36">
        <v>603</v>
      </c>
      <c r="F9" s="6">
        <v>656</v>
      </c>
      <c r="G9" s="6">
        <v>696</v>
      </c>
      <c r="H9" s="6" t="s">
        <v>31</v>
      </c>
      <c r="I9" s="7">
        <f t="shared" si="5"/>
        <v>651.66666666666663</v>
      </c>
      <c r="J9" s="8">
        <f t="shared" si="6"/>
        <v>38.090535424024807</v>
      </c>
      <c r="K9" s="8">
        <f t="shared" si="7"/>
        <v>5.8450949499782316</v>
      </c>
      <c r="L9" s="7">
        <f t="shared" si="8"/>
        <v>1303.3333333333333</v>
      </c>
      <c r="M9" s="9">
        <f t="shared" si="9"/>
        <v>651.66666666666663</v>
      </c>
      <c r="N9" s="9">
        <f t="shared" si="10"/>
        <v>651.66</v>
      </c>
      <c r="O9" s="7">
        <f t="shared" si="11"/>
        <v>1303.32</v>
      </c>
      <c r="P9" s="41">
        <f t="shared" si="12"/>
        <v>603</v>
      </c>
      <c r="Q9" s="41">
        <f t="shared" si="13"/>
        <v>1206</v>
      </c>
      <c r="R9" s="46" t="s">
        <v>37</v>
      </c>
    </row>
    <row r="10" spans="1:18" ht="49.5" customHeight="1" x14ac:dyDescent="0.25">
      <c r="A10" s="4">
        <v>6</v>
      </c>
      <c r="B10" s="32" t="s">
        <v>43</v>
      </c>
      <c r="C10" s="30" t="s">
        <v>26</v>
      </c>
      <c r="D10" s="34">
        <v>1</v>
      </c>
      <c r="E10" s="6">
        <v>675</v>
      </c>
      <c r="F10" s="6">
        <v>709</v>
      </c>
      <c r="G10" s="6">
        <v>709</v>
      </c>
      <c r="H10" s="6" t="s">
        <v>31</v>
      </c>
      <c r="I10" s="7">
        <f t="shared" si="5"/>
        <v>697.66666666666663</v>
      </c>
      <c r="J10" s="8">
        <f t="shared" si="6"/>
        <v>16.027753706895076</v>
      </c>
      <c r="K10" s="8">
        <f t="shared" si="7"/>
        <v>2.2973368906204121</v>
      </c>
      <c r="L10" s="7">
        <f t="shared" si="8"/>
        <v>697.66666666666663</v>
      </c>
      <c r="M10" s="9">
        <f t="shared" si="9"/>
        <v>697.66666666666663</v>
      </c>
      <c r="N10" s="9">
        <f t="shared" si="10"/>
        <v>697.66</v>
      </c>
      <c r="O10" s="7">
        <f t="shared" si="11"/>
        <v>697.66</v>
      </c>
      <c r="P10" s="41">
        <f t="shared" si="12"/>
        <v>675</v>
      </c>
      <c r="Q10" s="41">
        <f t="shared" si="13"/>
        <v>675</v>
      </c>
      <c r="R10" s="46" t="s">
        <v>46</v>
      </c>
    </row>
    <row r="11" spans="1:18" ht="45" x14ac:dyDescent="0.25">
      <c r="A11" s="4">
        <v>7</v>
      </c>
      <c r="B11" s="32" t="s">
        <v>44</v>
      </c>
      <c r="C11" s="30" t="s">
        <v>26</v>
      </c>
      <c r="D11" s="34">
        <v>1</v>
      </c>
      <c r="E11" s="37">
        <v>496</v>
      </c>
      <c r="F11" s="37">
        <v>496</v>
      </c>
      <c r="G11" s="37">
        <v>496</v>
      </c>
      <c r="H11" s="37">
        <v>386.84</v>
      </c>
      <c r="I11" s="7">
        <f t="shared" si="5"/>
        <v>496</v>
      </c>
      <c r="J11" s="8">
        <f t="shared" si="6"/>
        <v>0</v>
      </c>
      <c r="K11" s="8">
        <f t="shared" si="7"/>
        <v>0</v>
      </c>
      <c r="L11" s="7">
        <f t="shared" si="8"/>
        <v>496</v>
      </c>
      <c r="M11" s="9">
        <f t="shared" si="9"/>
        <v>496</v>
      </c>
      <c r="N11" s="9">
        <f t="shared" si="10"/>
        <v>496</v>
      </c>
      <c r="O11" s="7">
        <f t="shared" si="11"/>
        <v>496</v>
      </c>
      <c r="P11" s="41">
        <f>H11</f>
        <v>386.84</v>
      </c>
      <c r="Q11" s="41">
        <f t="shared" si="13"/>
        <v>386.84</v>
      </c>
      <c r="R11" s="46" t="s">
        <v>45</v>
      </c>
    </row>
    <row r="12" spans="1:18" x14ac:dyDescent="0.25">
      <c r="A12" s="10"/>
      <c r="B12" s="62" t="s">
        <v>18</v>
      </c>
      <c r="C12" s="62"/>
      <c r="D12" s="62"/>
      <c r="E12" s="39">
        <f>SUMPRODUCT(E5:E11,$D5:$D11)</f>
        <v>5550</v>
      </c>
      <c r="F12" s="39">
        <f>SUMPRODUCT(F5:F11,$D5:$D11)</f>
        <v>5844</v>
      </c>
      <c r="G12" s="39">
        <f>SUMPRODUCT(G5:G11,$D5:$D11)</f>
        <v>6550</v>
      </c>
      <c r="H12" s="39"/>
      <c r="I12" s="11"/>
      <c r="J12" s="12"/>
      <c r="K12" s="12"/>
      <c r="L12" s="12"/>
      <c r="M12" s="12"/>
      <c r="N12" s="12"/>
      <c r="O12" s="42"/>
      <c r="P12" s="12"/>
      <c r="Q12" s="40">
        <f>SUM(Q5:Q11)</f>
        <v>5440.84</v>
      </c>
    </row>
    <row r="13" spans="1:18" x14ac:dyDescent="0.25">
      <c r="A13" s="13"/>
      <c r="E13" s="43"/>
      <c r="F13" s="44"/>
      <c r="G13" s="43"/>
      <c r="H13" s="43"/>
    </row>
    <row r="14" spans="1:18" x14ac:dyDescent="0.25">
      <c r="A14" s="13"/>
      <c r="E14" s="43"/>
      <c r="F14" s="43"/>
      <c r="G14" s="43"/>
      <c r="H14" s="43"/>
    </row>
    <row r="15" spans="1:18" ht="15.75" customHeight="1" x14ac:dyDescent="0.25">
      <c r="A15" s="52" t="s">
        <v>19</v>
      </c>
      <c r="B15" s="52"/>
      <c r="C15" s="52"/>
      <c r="D15" s="52"/>
      <c r="E15" s="52"/>
      <c r="F15" s="52"/>
      <c r="G15" s="49">
        <f>Q12</f>
        <v>5440.84</v>
      </c>
      <c r="H15" s="14" t="s">
        <v>20</v>
      </c>
      <c r="I15" s="47"/>
      <c r="K15" s="48"/>
      <c r="M15" s="15"/>
      <c r="N15" s="16"/>
      <c r="O15" s="17"/>
    </row>
    <row r="16" spans="1:18" ht="15.75" customHeight="1" x14ac:dyDescent="0.25">
      <c r="A16" s="52" t="s">
        <v>42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</row>
    <row r="17" spans="1:17" ht="63.75" customHeight="1" x14ac:dyDescent="0.25">
      <c r="A17" s="51" t="s">
        <v>21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x14ac:dyDescent="0.25">
      <c r="A18" s="18"/>
      <c r="B18" s="18"/>
      <c r="C18" s="18"/>
      <c r="D18" s="18"/>
      <c r="E18" s="18"/>
      <c r="F18" s="18"/>
      <c r="G18" s="18"/>
      <c r="H18" s="45"/>
      <c r="I18" s="18"/>
      <c r="J18" s="18"/>
      <c r="K18" s="18"/>
      <c r="L18" s="18"/>
      <c r="M18" s="18"/>
      <c r="N18" s="18"/>
      <c r="O18" s="18"/>
    </row>
    <row r="19" spans="1:17" ht="15.75" x14ac:dyDescent="0.25">
      <c r="A19" s="27" t="s">
        <v>22</v>
      </c>
      <c r="B19" s="28"/>
      <c r="C19" s="63" t="s">
        <v>23</v>
      </c>
      <c r="D19" s="63"/>
      <c r="E19" s="63"/>
      <c r="F19" s="63"/>
      <c r="G19" s="63"/>
      <c r="H19" s="63"/>
      <c r="I19" s="63"/>
      <c r="J19" s="19"/>
      <c r="K19" s="20"/>
      <c r="L19" s="21"/>
      <c r="M19" s="21"/>
      <c r="N19" s="21"/>
      <c r="O19" s="19"/>
    </row>
    <row r="20" spans="1:17" ht="15.75" x14ac:dyDescent="0.25">
      <c r="A20" s="27" t="s">
        <v>24</v>
      </c>
      <c r="B20" s="29"/>
      <c r="C20" s="61">
        <v>45525</v>
      </c>
      <c r="D20" s="61"/>
      <c r="E20" s="61"/>
      <c r="F20" s="22"/>
      <c r="G20" s="23"/>
      <c r="H20" s="23"/>
      <c r="I20" s="23"/>
      <c r="J20" s="23"/>
      <c r="K20" s="24"/>
      <c r="L20" s="25"/>
      <c r="M20" s="25"/>
      <c r="N20" s="25"/>
      <c r="O20" s="26"/>
    </row>
    <row r="21" spans="1:17" x14ac:dyDescent="0.25">
      <c r="A21" s="13"/>
    </row>
  </sheetData>
  <mergeCells count="17">
    <mergeCell ref="C20:E20"/>
    <mergeCell ref="B12:D12"/>
    <mergeCell ref="A16:O16"/>
    <mergeCell ref="C19:I19"/>
    <mergeCell ref="A1:Q1"/>
    <mergeCell ref="A3:A4"/>
    <mergeCell ref="B3:B4"/>
    <mergeCell ref="C3:C4"/>
    <mergeCell ref="D3:D4"/>
    <mergeCell ref="E3:G3"/>
    <mergeCell ref="A2:Q2"/>
    <mergeCell ref="H3:H4"/>
    <mergeCell ref="R3:R4"/>
    <mergeCell ref="A17:Q17"/>
    <mergeCell ref="A15:F15"/>
    <mergeCell ref="I3:K3"/>
    <mergeCell ref="L3:Q3"/>
  </mergeCells>
  <pageMargins left="0.7" right="0.7" top="0.75" bottom="0.75" header="0.3" footer="0.3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Бейзерова О.И.</cp:lastModifiedBy>
  <cp:lastPrinted>2024-08-21T11:27:58Z</cp:lastPrinted>
  <dcterms:created xsi:type="dcterms:W3CDTF">2021-02-04T15:03:00Z</dcterms:created>
  <dcterms:modified xsi:type="dcterms:W3CDTF">2024-08-21T11:58:52Z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B773053A8F4B42ED8F455FE7C6CF6528</vt:lpwstr>
  </property>
  <property fmtid="{D5CDD505-2E9C-101B-9397-08002B2CF9AE}" pid="3" name="KSOProductBuildVer">
    <vt:lpwstr>1049-11.2.0.11537</vt:lpwstr>
  </property>
</Properties>
</file>